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0" windowWidth="23985" windowHeight="11310" firstSheet="2" activeTab="2"/>
  </bookViews>
  <sheets>
    <sheet name="UBND- báo cáo kh 2021-2025" sheetId="1" state="hidden" r:id="rId1"/>
    <sheet name="foxz" sheetId="2" state="veryHidden" r:id="rId2"/>
    <sheet name="ngân sách địa phương" sheetId="3" r:id="rId3"/>
    <sheet name="ngân sách trung ương" sheetId="4" r:id="rId4"/>
    <sheet name="HUY ĐỒNG" sheetId="5" r:id="rId5"/>
  </sheets>
  <definedNames>
    <definedName name="_xlnm._FilterDatabase" localSheetId="2" hidden="1">'ngân sách địa phương'!$A$12:$Q$60</definedName>
    <definedName name="_xlnm.Print_Titles" localSheetId="2">'ngân sách địa phương'!$6:$11</definedName>
    <definedName name="_xlnm.Print_Titles" localSheetId="0">'UBND- báo cáo kh 2021-2025'!$9:$13</definedName>
  </definedNames>
  <calcPr fullCalcOnLoad="1"/>
</workbook>
</file>

<file path=xl/sharedStrings.xml><?xml version="1.0" encoding="utf-8"?>
<sst xmlns="http://schemas.openxmlformats.org/spreadsheetml/2006/main" count="721" uniqueCount="376">
  <si>
    <t>TT</t>
  </si>
  <si>
    <t>Địa điểm XD</t>
  </si>
  <si>
    <t>Quyết định đầu tư</t>
  </si>
  <si>
    <t>Ghi chú</t>
  </si>
  <si>
    <t xml:space="preserve">TMĐT </t>
  </si>
  <si>
    <t>A</t>
  </si>
  <si>
    <t>I</t>
  </si>
  <si>
    <t>II</t>
  </si>
  <si>
    <t>a</t>
  </si>
  <si>
    <t>b</t>
  </si>
  <si>
    <t>2</t>
  </si>
  <si>
    <t>Đơn vị: Triệu đồng</t>
  </si>
  <si>
    <t>Tổng số (tất cả các nguồn vốn)</t>
  </si>
  <si>
    <t>TỔNG SỐ</t>
  </si>
  <si>
    <t>Danh mục dự án</t>
  </si>
  <si>
    <t>1</t>
  </si>
  <si>
    <t>Số quyết định ngày, tháng, năm ban hành</t>
  </si>
  <si>
    <t>c</t>
  </si>
  <si>
    <t>Trong đó</t>
  </si>
  <si>
    <t>STT</t>
  </si>
  <si>
    <t>Thực hiện dự án</t>
  </si>
  <si>
    <t>Trong đó: NSĐP</t>
  </si>
  <si>
    <t>e</t>
  </si>
  <si>
    <t>Công viên cây xanh xã Ea Ly</t>
  </si>
  <si>
    <t>Trạm bơm Hồ trung tâm</t>
  </si>
  <si>
    <t>Tuyến quốc lộ 29 đi buôn diêm</t>
  </si>
  <si>
    <t>Nâng cấp đường Ea Bá đi Ea Lâm</t>
  </si>
  <si>
    <t>Hội trường Huyện Sông Hinh</t>
  </si>
  <si>
    <t>Trụ sở UBND thị trấn Hai Riêng, huyện Sông Hinh</t>
  </si>
  <si>
    <t>Nâng cấp 5 tuyến đường nội thị, thị trấn Hai Riêng</t>
  </si>
  <si>
    <t xml:space="preserve">Nâng cấp , cải tạo phía Tây Nam Hồ trung tâm </t>
  </si>
  <si>
    <t>Nâng cấp, sửa chữa chợ trung tâm</t>
  </si>
  <si>
    <t>Trường Tiểu học Hai Riêng Số 2: HM: nhà lớp học 10 phòng</t>
  </si>
  <si>
    <t>Cơ sở hạ tầng quy hoạch khu dân cư và công trình công cộng  khu phố 7, TT Hai Riêng</t>
  </si>
  <si>
    <t>Chủ đầu tư</t>
  </si>
  <si>
    <t>Xã Ea Bar</t>
  </si>
  <si>
    <t>Xã Sơn Giang</t>
  </si>
  <si>
    <t>Xã Đức Bình Đông</t>
  </si>
  <si>
    <t>Trường THCS Đức Bình Đông</t>
  </si>
  <si>
    <t>Xã Đức Bình Tây</t>
  </si>
  <si>
    <t>UBND xã Đức Bình Tây</t>
  </si>
  <si>
    <t>UBND TT Hai Riêng</t>
  </si>
  <si>
    <t>Kênh tưới hồ chứa nước La bách</t>
  </si>
  <si>
    <t>Nguồn khác</t>
  </si>
  <si>
    <t>Đường GTNT tuyến Chư P Lôi đi Tân Bình</t>
  </si>
  <si>
    <t>800/QĐ-UBND ngày 27/5/2015</t>
  </si>
  <si>
    <t>Đường liên xã Ea Bia đi EaTrol</t>
  </si>
  <si>
    <t>1651/QĐ-UBND ngày 30/10/2017</t>
  </si>
  <si>
    <t>1636/QĐ-UBND ngày 26/10/2017</t>
  </si>
  <si>
    <t>1638/QĐ-UBND ngày 26/10/2017</t>
  </si>
  <si>
    <t>1639/QĐ-UBND ngày 26/10/2017</t>
  </si>
  <si>
    <t>1575/QĐ-UBND ngày 15/08/2018</t>
  </si>
  <si>
    <t>2369/QĐ-UBND ngày 30/10/2018</t>
  </si>
  <si>
    <t>158/QĐ-UBND ngày 20/02/2012</t>
  </si>
  <si>
    <t>Trường Mầm non xã Đức Bình Đông</t>
  </si>
  <si>
    <t>1388b/QĐ-UBND ngày 25/10/2013</t>
  </si>
  <si>
    <t>34/QĐ-UBND ngày 08/04/2019</t>
  </si>
  <si>
    <t>809/QĐ-UBND ngày 11/7/2017</t>
  </si>
  <si>
    <t>826/QĐ-UBND ngày 15/06/2016</t>
  </si>
  <si>
    <t>3493/QĐ-UBND ngày 26/12/2019</t>
  </si>
  <si>
    <t>2257//QĐ-UBND ngày 29/12/2015</t>
  </si>
  <si>
    <t>Chương trình phát triển đô thị EaLy huyện Sông Hinh đến năm 2025 tầm nhìn đến năm 2035</t>
  </si>
  <si>
    <t>332/QĐ-UBND ngày 08/02/2018</t>
  </si>
  <si>
    <t>Quy hoạch phân lô chi tiết khu dân cư (K3) thị trấn Tân Lập, huyện Sông Hinh</t>
  </si>
  <si>
    <t xml:space="preserve">Quy hoạch chung đô thị thị trấn Hai Riêng, huyện Sông Hinh đến năm 2030 tầm nhìn đến năm 2045 </t>
  </si>
  <si>
    <t>472/QĐ-UBND ngày 18/3/2019</t>
  </si>
  <si>
    <t>757/QĐ-UBND ngày 19/4/2019</t>
  </si>
  <si>
    <t>Lắp đặt hệ thống camera an ninh trên địa bàn huyện</t>
  </si>
  <si>
    <t>1759/QĐ-UBND ngày 30/10/2019</t>
  </si>
  <si>
    <t>Nâng cấp, cải tạo khuôn viên trụ sở UBND huyện</t>
  </si>
  <si>
    <t>Đường Nguyễn Du</t>
  </si>
  <si>
    <t>Đường Nguyễn Công Trứ nối dài</t>
  </si>
  <si>
    <t>1476/QĐ-UBND ngày 27/07/2017</t>
  </si>
  <si>
    <t>Ngân sách tỉnh</t>
  </si>
  <si>
    <t>801/QĐ-UBND ngày 27/5/2015</t>
  </si>
  <si>
    <t>1.1</t>
  </si>
  <si>
    <t>1.2</t>
  </si>
  <si>
    <t>d</t>
  </si>
  <si>
    <t>Trường THCS Ea Bia</t>
  </si>
  <si>
    <t>3</t>
  </si>
  <si>
    <t>Trạm bơm xã Ea Lâm</t>
  </si>
  <si>
    <t>Xây dựng kênh mương nội đồng thôn suối biểu</t>
  </si>
  <si>
    <t>Sửa chữa trụ sở UBND TT cũ</t>
  </si>
  <si>
    <t>Nhà ăn BCH quân sự xã Ea Ly</t>
  </si>
  <si>
    <t>Sữa chữa nhà công vụ huyện ủy</t>
  </si>
  <si>
    <t>Cổng chào xã Đức Bình Tây</t>
  </si>
  <si>
    <t>Bến xe xã Ea Ly</t>
  </si>
  <si>
    <t>Điện chiếu sáng xã Ea Ly; Hm: đoạn khu dân cư xung quanh chợ EaLy và đoạn từ trạm y tế đến nhà văn hóa Tân lập</t>
  </si>
  <si>
    <t>Nâng cấp, sửa chữa bến xe huyện</t>
  </si>
  <si>
    <t>Kế hoạch năm 2020</t>
  </si>
  <si>
    <t>Tổng vốn huy động giai đoạn 2016-2020</t>
  </si>
  <si>
    <t>Lũy kế số vốn đã bố trí từ khởi công đến hết năm 2019</t>
  </si>
  <si>
    <t>TT Hai Riêng</t>
  </si>
  <si>
    <t>UBND xã Ea Ly</t>
  </si>
  <si>
    <t>UBND xã Đức Bình Đông</t>
  </si>
  <si>
    <t>Dự kiến KH đầu tư công trung hạn giai đoạn 2021-2025</t>
  </si>
  <si>
    <t>Lũy kế số vốn đã bố trí  đến hết năm 2020</t>
  </si>
  <si>
    <t>Đường Nguyễn Đình chiểu ( đoạn từ Nguyễn Du đến Nguyễn Văn Cừ )</t>
  </si>
  <si>
    <t>Nhà sinh hoạt cộng đồng KP Ngô Quyền</t>
  </si>
  <si>
    <t>Ngân sách tỉnh hỗ trợ</t>
  </si>
  <si>
    <t>Dự kiến KH năm 2022</t>
  </si>
  <si>
    <t>Dự kiến KH năm 2023</t>
  </si>
  <si>
    <t>Dự kiến KH năm 2024</t>
  </si>
  <si>
    <t>Dự kiến KH năm 2025</t>
  </si>
  <si>
    <t>Nguồn huy động từ quỹ đất</t>
  </si>
  <si>
    <t>Nguồn Ngân sách tập trung</t>
  </si>
  <si>
    <t>Cộng nguồn Ngân sách huyện</t>
  </si>
  <si>
    <t>Lồng ghép các chương trình, DA và nguồn vốn khác</t>
  </si>
  <si>
    <t>Nâng cấp vỉa hè các tuyến đường nội thị, hê thống cây xanh đô thị thị TT Hai Riêng</t>
  </si>
  <si>
    <t>Giáo dục đào tạo và giáo dục dạy nghề</t>
  </si>
  <si>
    <t>1.3</t>
  </si>
  <si>
    <t>Văn hóa, thông tin</t>
  </si>
  <si>
    <t>Các hoạt động kinh tế</t>
  </si>
  <si>
    <t>Lĩnh vực Nông, Lâm nghiệp và thủy lợi và thủy sản</t>
  </si>
  <si>
    <t xml:space="preserve">b </t>
  </si>
  <si>
    <t>Lĩnh vực Giao Thông</t>
  </si>
  <si>
    <t>Lĩnh vực Thương Mại</t>
  </si>
  <si>
    <t>Quy hoạch</t>
  </si>
  <si>
    <t>Hoạt động của các cơ quan quản lý nhà nước</t>
  </si>
  <si>
    <t xml:space="preserve">Công trình công cộng </t>
  </si>
  <si>
    <t>2.1</t>
  </si>
  <si>
    <t>Giao Thông</t>
  </si>
  <si>
    <t>Các tuyến đường nội thị, thị trấn Hai Riêng</t>
  </si>
  <si>
    <t>Di dân khỏi vùng ngập lũ Buôn Mả Vôi ( gói 07,09 )</t>
  </si>
  <si>
    <t>Đường GT Buôn Thô đi Suối Mây</t>
  </si>
  <si>
    <t>2.2</t>
  </si>
  <si>
    <t>các xã trên địa bàn huyện</t>
  </si>
  <si>
    <t>xã ĐB đông</t>
  </si>
  <si>
    <t>xã Ea Bia</t>
  </si>
  <si>
    <t>TT hai Riêng</t>
  </si>
  <si>
    <t>xã ĐB Tây</t>
  </si>
  <si>
    <t>Xã ĐB Tây</t>
  </si>
  <si>
    <t>Xã Ea Bá - Ea Lâm</t>
  </si>
  <si>
    <t>Xã Ea Bia - Ea Trol</t>
  </si>
  <si>
    <t>xã Ea Ly</t>
  </si>
  <si>
    <t>xã Ea Bar</t>
  </si>
  <si>
    <t>các xã, TT  trên địa bàn huyện</t>
  </si>
  <si>
    <t>các xã ĐBKK trên địa bàn huyện</t>
  </si>
  <si>
    <t>Quy hoạch phân lô chi tiết và đầu tư Hạ tầng khu dân cư thôn Tân Lập, xã Đức Bình Đông, huyện Sông Hinh</t>
  </si>
  <si>
    <t>Các nhệm vụ, chương trình dự án khác</t>
  </si>
  <si>
    <t>Nhu cầu vốn giai đoạn 2021-2025</t>
  </si>
  <si>
    <t xml:space="preserve">Hoạt động của các cơ quan quản lý nhà nước, </t>
  </si>
  <si>
    <t>Khu dân cư và hạ tầng kỹ thuật khu K3 - TT Tân Lập</t>
  </si>
  <si>
    <t>Nhà sàn truyền thống người Ê Đê - huyện Sông Hinh</t>
  </si>
  <si>
    <t>Trường THCS Trần Phú: HM: Khu hiệu bộ</t>
  </si>
  <si>
    <t>Nhà sinh hoạt cộng đồng KP 2</t>
  </si>
  <si>
    <t xml:space="preserve">Trường tiểu học Hai Riêng số 2; HM Nhà lớp học 6 phòng </t>
  </si>
  <si>
    <t>2.3</t>
  </si>
  <si>
    <t>1.4</t>
  </si>
  <si>
    <t>Năm 2020 NS tỉnh hỗ trợ vốn SN 6 tỷ cho dự án</t>
  </si>
  <si>
    <t xml:space="preserve">Hệ thống giao thông nội bộ khu quy hoạch đất ở nông thôn Ngã ba Nông trường-Buôn Thứ </t>
  </si>
  <si>
    <t xml:space="preserve">Trích 30% nộp quỹ phát triển đất tỉnh ( 55 tỷ x 30% = 16,5 tỷ) còn lại </t>
  </si>
  <si>
    <t>3.5</t>
  </si>
  <si>
    <t>3.6</t>
  </si>
  <si>
    <t xml:space="preserve">Đo đạc bản đồ địa chính và tư vấn cấp giấy CN QSD đất </t>
  </si>
  <si>
    <t>Quy hoạch khu dân cư khu phố 5, TT hai Riêng</t>
  </si>
  <si>
    <t>Chưa  phân bổ</t>
  </si>
  <si>
    <t>Vốn Lồng ghép các CT, DA và nguồn vốn khác</t>
  </si>
  <si>
    <t>3.8</t>
  </si>
  <si>
    <t>các dụ án chưa đủ điều kiện giao vốn chờ phân bổ sau</t>
  </si>
  <si>
    <t>Dự án hoàn thành bàn giao đưa vào sử dụng trước ngày 31/12/2020</t>
  </si>
  <si>
    <t>Dự kiến Kế hoạch năm 2021</t>
  </si>
  <si>
    <t>Vốn đối ứng các chương trình mục tiêu quốc gia</t>
  </si>
  <si>
    <t>3.1</t>
  </si>
  <si>
    <t>3.2</t>
  </si>
  <si>
    <t>3.3</t>
  </si>
  <si>
    <t>3.4</t>
  </si>
  <si>
    <t>xã ĐBT</t>
  </si>
  <si>
    <t>xã ĐBĐ</t>
  </si>
  <si>
    <t>Khu dân cư  5 tuyến đường nội thị TT Hai Riêng</t>
  </si>
  <si>
    <t>( Kèm theo Nghị quyết số     /2020/NQ-HĐND ngày      tháng 12 năm 2020 của HĐND huyện Sông Hinh)</t>
  </si>
  <si>
    <t>DANH MỤC DỰ ÁN VÀ DỰ KIẾN MỨC VỐN BỐ TRÍ KẾ HOẠCH ĐẦU TƯ CÔNG NĂM 2021 
NGUỒN NGÂN SÁCH ĐỊA PHƯƠNG</t>
  </si>
  <si>
    <t>Nâng cấp , cải tạo khép kín khu Đồi thông</t>
  </si>
  <si>
    <t>Xã Ea Bia</t>
  </si>
  <si>
    <t>Nhà lớp học 6 phòng -Trường tiểu học Hai Riêng số 1.</t>
  </si>
  <si>
    <r>
      <rPr>
        <b/>
        <sz val="10"/>
        <color indexed="8"/>
        <rFont val="Times New Roman"/>
        <family val="1"/>
      </rPr>
      <t xml:space="preserve">Cấp nước sinh hoạt tập trung xã Ea Bar </t>
    </r>
    <r>
      <rPr>
        <i/>
        <sz val="10"/>
        <color indexed="8"/>
        <rFont val="Times New Roman"/>
        <family val="1"/>
      </rPr>
      <t>(Trong đó: NS tỉnh: 13,647 tỷ đồng, đã bố trí 5 tỷ đồng; Lồng ghép Các CTMTQG: 2,5 tỷ đồng đã bố trí 0,5 tỷ đồng; Ngân sách huyện 3,349 tỷ đồng, chưa bố trí)</t>
    </r>
  </si>
  <si>
    <t>Mở rộng khu dân cư Buôn Quang Dù, xã Đức Bình Tây</t>
  </si>
  <si>
    <t>Nhu cầu kế hoạch năm 2021-2025</t>
  </si>
  <si>
    <t>Dự án chuyển tiếp sang giai đoạn 2021-2025</t>
  </si>
  <si>
    <t>Dự án khởi công mới năm 2021-2025</t>
  </si>
  <si>
    <r>
      <rPr>
        <b/>
        <sz val="10"/>
        <color indexed="8"/>
        <rFont val="Times New Roman"/>
        <family val="1"/>
      </rPr>
      <t xml:space="preserve">Dự án KCH phòng học mầm non, tiểu học các xã đặc biệt khó khăn huyện Sông Hinh </t>
    </r>
    <r>
      <rPr>
        <sz val="10"/>
        <color indexed="8"/>
        <rFont val="Times New Roman"/>
        <family val="1"/>
      </rPr>
      <t>(Trong đó: NS TW 44,688 tỷ đồng, NS tỉnh: 4,059 tỷ đồng đã bố trí 1,3 tỷ đồng; Ngân sách huyện 4,961 tỷ đồng)</t>
    </r>
  </si>
  <si>
    <r>
      <rPr>
        <b/>
        <sz val="10"/>
        <color indexed="8"/>
        <rFont val="Times New Roman"/>
        <family val="1"/>
      </rPr>
      <t xml:space="preserve">Chương trình BT hẻm phố theo NQ 59 </t>
    </r>
    <r>
      <rPr>
        <sz val="10"/>
        <color indexed="8"/>
        <rFont val="Times New Roman"/>
        <family val="1"/>
      </rPr>
      <t xml:space="preserve">(Trong đó: NS tỉnh: 1,508 tỷ đồng, đã bố trí vốn 1,214tỷ đồng; NS huyện:561,5 triệu đồng, đã bố trí vốn là  325,55 triệu đồng)  hết năm 2020 </t>
    </r>
  </si>
  <si>
    <t>đang đề nghị ứng vốn quỹ đất tỉnh trong KH 2021 là 3 tỷ đồng</t>
  </si>
  <si>
    <t>Đường vành đai khép kín quanh hồ Trung tâm thị trấn Hai Riêng</t>
  </si>
  <si>
    <t>Trạm bơm Đồng Phú</t>
  </si>
  <si>
    <t xml:space="preserve">Mua sắm trang thiết bị phục vụ hội nghị trực tuyến </t>
  </si>
  <si>
    <t xml:space="preserve"> nợ ứng Quỹ đất tỉnh 21,83762 tỷ đồng</t>
  </si>
  <si>
    <t xml:space="preserve"> nợ ứng Quỹ đất tỉnh 6,621 tỷ đồng</t>
  </si>
  <si>
    <t>Đức Bình Tây</t>
  </si>
  <si>
    <t>có kế hoạch ứng  quỹ đất trong năm 2021  là  2,534 tỷ đồng theo QĐ 322/QĐ-UBND ngày 9/3/2021</t>
  </si>
  <si>
    <r>
      <t>Chương trình GTNT theo NQ 60 với 243,793km</t>
    </r>
    <r>
      <rPr>
        <i/>
        <sz val="10"/>
        <color indexed="8"/>
        <rFont val="Times New Roman"/>
        <family val="1"/>
      </rPr>
      <t xml:space="preserve"> ( bao gồm bổ sung vốn dư sau đấu thầu xi măng và bổ sung từ các huyện khác 95,1744km ) Trong đó: NS tỉnh: 99,208 tỷ đồng( đã trừ giảm giá xi măng 10,423 tỷ đồng) đã bố trí vốn 49,011 tỷ đồng ( trong đó năm 2020 là 0 tỷ đồng); NS huyện: 27,325 tỷ đồng, đã bố trí vốn 15,276 tỷ đồng)</t>
    </r>
  </si>
  <si>
    <t>có kế hoạch ứng  quỹ đất trong năm 2021  là  2,926 tỷ đồng theo QĐ 322/QĐ-UBND ngày 9/3/2021</t>
  </si>
  <si>
    <t>Chợ đêm Sông Hinh</t>
  </si>
  <si>
    <t>Công viên Đường Lương Văn Chánh ( khu nhà hát cũ)</t>
  </si>
  <si>
    <t>Hạ tầng khu dân cư khu phố 8 thị trấn Hai Riêng</t>
  </si>
  <si>
    <t>Đường Giao thông và hạ tầng kỹ thuật khu dân cư phía Tây nam TT Hai Riêng</t>
  </si>
  <si>
    <t xml:space="preserve">Trường tiểu học Đức Bình Tây; HM Nhà lớp học 10 phòng </t>
  </si>
  <si>
    <t xml:space="preserve">TrườngTHCS EaLy; HM Nhà lớp học 10 phòng </t>
  </si>
  <si>
    <t xml:space="preserve">2465/QĐ-UBND ngày 30/11/2020 </t>
  </si>
  <si>
    <t xml:space="preserve">526/QĐ-UBND ngày 12/03/2021 </t>
  </si>
  <si>
    <t xml:space="preserve">1107/QĐ-UBND ngày 3/07/2020 </t>
  </si>
  <si>
    <t xml:space="preserve">1194/QĐ-UBND ngày 17/07/2020 </t>
  </si>
  <si>
    <t xml:space="preserve">852/QĐ-UBND ngày 13/04/2021 </t>
  </si>
  <si>
    <t>2123/QĐ-UBND ngày 09/10/2020</t>
  </si>
  <si>
    <t>1609/QĐ-UBND ngày 09/09/2020</t>
  </si>
  <si>
    <t>1651/QĐ-UBND ngày21/09/2020</t>
  </si>
  <si>
    <t xml:space="preserve">3205/QĐ-UBND ngày 02/12/2019 </t>
  </si>
  <si>
    <t xml:space="preserve">665 /QĐ-UBND ngày 07/04/2020 </t>
  </si>
  <si>
    <t xml:space="preserve">338/QĐ-UBND ngày 14/02/2020 </t>
  </si>
  <si>
    <t>2560/QĐ-UBND ngày 08/10/2019</t>
  </si>
  <si>
    <t>9=10+11</t>
  </si>
  <si>
    <t>8=9+12+13</t>
  </si>
  <si>
    <t>Nhà sinh hoạt cộng đồng KP 7</t>
  </si>
  <si>
    <t>Nhà sinh hoạt cộng đồng KP 9</t>
  </si>
  <si>
    <t>Đường giao thông đoạn từ Lương Văn Chánh  đến  giáp đường Quốc lộ 29</t>
  </si>
  <si>
    <t xml:space="preserve">Công viên tuyến đường vành đai khép kín quanh hồ Trung tâm </t>
  </si>
  <si>
    <t>Trạm bơm xã EaBia</t>
  </si>
  <si>
    <t>Đường giao thông từ cầu Sông Hinh đi Thôn Bình Giang</t>
  </si>
  <si>
    <t>BQL DADTXD huyện</t>
  </si>
  <si>
    <t>UBND xã EaBar</t>
  </si>
  <si>
    <t>Phòng Kinh tế và HT</t>
  </si>
  <si>
    <t>Công an Huyện</t>
  </si>
  <si>
    <t>UBND Thị trấn Hai Riêng</t>
  </si>
  <si>
    <t>TT hai Riêng- xã Ea Bia</t>
  </si>
  <si>
    <t>Nâng cấp, cải tạo khép kín khu Đồi thông</t>
  </si>
  <si>
    <t>Quyết định đầu tư/ QĐ chủ trương đầu tư</t>
  </si>
  <si>
    <t>Phụ lục 1</t>
  </si>
  <si>
    <t xml:space="preserve">TÌNH HÌNH THỰC HIỆN KẾ HOẠCH ĐẦU TƯ CÔNG GIAI ĐOẠN 2016-2020 VÀ DỰ KIẾN KẾ HOẠCH ĐẦU TƯ CÔNG TRUNG HẠN  GIAI ĐOẠN  2021 -2025 </t>
  </si>
  <si>
    <t>Nguồn ngân sách huyện</t>
  </si>
  <si>
    <t>THỰC HIỆN DỰ ÁN</t>
  </si>
  <si>
    <t>Nguồn XDCB tập trung</t>
  </si>
  <si>
    <t>ĐVT: triệu đồng</t>
  </si>
  <si>
    <t>Tổng cộng</t>
  </si>
  <si>
    <t>Các dự án do cấp xã quản lý</t>
  </si>
  <si>
    <t xml:space="preserve">UBND Xã EaTrol </t>
  </si>
  <si>
    <t xml:space="preserve">UBND Xã Ea Lâm </t>
  </si>
  <si>
    <t xml:space="preserve">UBND Xã Ea Bá </t>
  </si>
  <si>
    <t xml:space="preserve">UBND Xã Sông Hinh </t>
  </si>
  <si>
    <t>UBND Xã Ea Bia</t>
  </si>
  <si>
    <t xml:space="preserve">UBND Xã Ea Bar </t>
  </si>
  <si>
    <t xml:space="preserve">UBND  Xã Ea Ly </t>
  </si>
  <si>
    <t xml:space="preserve">UBND Xã Sơn Giang </t>
  </si>
  <si>
    <t xml:space="preserve"> UBND Xã Đức Bình Đông </t>
  </si>
  <si>
    <t xml:space="preserve"> UBND Xã Đức Bình Tây</t>
  </si>
  <si>
    <t xml:space="preserve"> UBND Thị trấn Hai Riêng </t>
  </si>
  <si>
    <t>Đối ứng Chương trình MTQG PTKTXH vùng đồng bào DTTS và Miền núi</t>
  </si>
  <si>
    <t>Đối ứng Chương trình MTQG xây dựng Nông thôn mới</t>
  </si>
  <si>
    <t>PHỤ LỤC 02</t>
  </si>
  <si>
    <t>Cấp nước sạch xã Đức Bình Đông, xã Sơn Giang và Buôn Nhum xã Ea Bia</t>
  </si>
  <si>
    <t>1379/QĐ-UBND ngày 29/05/2023</t>
  </si>
  <si>
    <t xml:space="preserve">KH trung hạn giai đoạn 2021-2025 </t>
  </si>
  <si>
    <t>Cộng Ngân sách huyện</t>
  </si>
  <si>
    <t>b.1.1</t>
  </si>
  <si>
    <t>2037/QĐ-UBND ngày 20/07/2022</t>
  </si>
  <si>
    <t xml:space="preserve"> 3824/QĐ-UBND ngày 16/11/2022  </t>
  </si>
  <si>
    <t xml:space="preserve"> 859/QĐ-UBND ngày 7/04/2023  </t>
  </si>
  <si>
    <t xml:space="preserve"> 380/QĐ-UBND ngày 21/02/2023  </t>
  </si>
  <si>
    <t xml:space="preserve"> 3882/QĐ-UBND ngày 24/11/2022  </t>
  </si>
  <si>
    <t xml:space="preserve"> 357/QĐ-UBND ngày 20/02/2023  </t>
  </si>
  <si>
    <t xml:space="preserve"> 4090/QĐ-UBND ngày 15/12/2022  </t>
  </si>
  <si>
    <t>Phòng VH -TT</t>
  </si>
  <si>
    <t>Lũy kế vốn bố trí đến hết kế hoạch năm 2023 ( tất cả các nguồn)</t>
  </si>
  <si>
    <t xml:space="preserve"> Nguồn thu tiền sử dụng đất </t>
  </si>
  <si>
    <t xml:space="preserve">               -   </t>
  </si>
  <si>
    <t xml:space="preserve">              -   </t>
  </si>
  <si>
    <t xml:space="preserve"> 2560/QĐ-UBND ngày 08/10/2019 </t>
  </si>
  <si>
    <t xml:space="preserve"> 3823/QĐ-UBND ngày 16/11/2022  </t>
  </si>
  <si>
    <t xml:space="preserve"> 2580/QĐ-UBND ngày 15/11/2021  </t>
  </si>
  <si>
    <t xml:space="preserve"> 1107/QĐ-UBND ngày 3/07/2020  </t>
  </si>
  <si>
    <t xml:space="preserve"> 852/QĐ-UBND ngày 13/04/2021  </t>
  </si>
  <si>
    <t xml:space="preserve">DỰ KIẾN DANH MỤC VÀ MỨC VỐN BỐ TRÍ KẾ HOẠCH VỐN ĐẦU TƯ CÔNG NĂM 2024  NGUỒN NGÂN SÁCH ĐỊA PHƯƠNG </t>
  </si>
  <si>
    <t>Đvt: Triệu đồng</t>
  </si>
  <si>
    <t>a.1</t>
  </si>
  <si>
    <t>a.2</t>
  </si>
  <si>
    <t>a.2.1</t>
  </si>
  <si>
    <t>TỔNG SỐ (I+II)</t>
  </si>
  <si>
    <t>Dự kiến bô trí nguồn tăng thu</t>
  </si>
  <si>
    <t>Trong đó: NSĐP (huyện)</t>
  </si>
  <si>
    <t>Mã dự án</t>
  </si>
  <si>
    <t>Công trình cấp nước buôn Đức Mùi xã Ea Trol</t>
  </si>
  <si>
    <t xml:space="preserve">Vốn đối ứng các chương trình mục tiêu quốc gia </t>
  </si>
  <si>
    <t xml:space="preserve"> Nhà lớp học 10 phòng, Trường TH Ea Ly </t>
  </si>
  <si>
    <t xml:space="preserve"> Trạm Y tế xã Đức Bình Đông </t>
  </si>
  <si>
    <t xml:space="preserve"> Trạm y tế xã Đức Bình Tây </t>
  </si>
  <si>
    <t>6=7+8</t>
  </si>
  <si>
    <t xml:space="preserve">CHỜ PHÂN BỔ SAU </t>
  </si>
  <si>
    <t>Chỉ tiêu</t>
  </si>
  <si>
    <t>NGUỒN HUY ĐỘNG, ĐÓNG GÓP</t>
  </si>
  <si>
    <t>Thị trấn Hai Riêng</t>
  </si>
  <si>
    <t>Xã EaLy</t>
  </si>
  <si>
    <t>Xã Sông Hinh</t>
  </si>
  <si>
    <t>Xã Ea Trol</t>
  </si>
  <si>
    <t>Xã Ea Lâm</t>
  </si>
  <si>
    <t>Xã Ea Bá</t>
  </si>
  <si>
    <t>PHỤ LỤC 01</t>
  </si>
  <si>
    <t>PHỤ LỤC 03</t>
  </si>
  <si>
    <t>DỰ KIẾN PHƯƠNG ÁN PHÂN BỔ NGUỒN VỐN ĐẦU TƯ TỪ HUY ĐỘNG, 
ĐÓNG GÓP VÀ ĐẦU TƯ KHÁC NĂM 2024 ( DỰ ÁN DO CẤP XÃ QUẢN LÝ)</t>
  </si>
  <si>
    <t>Kế hoạch năm 2024 (tỉnh giao)</t>
  </si>
  <si>
    <t>Kế hoạch 2024 ( Huyện giao)</t>
  </si>
  <si>
    <t>11=12+13</t>
  </si>
  <si>
    <t>10=11+14</t>
  </si>
  <si>
    <r>
      <t xml:space="preserve"> Trả nợ quyết toán DA  hoàn thành</t>
    </r>
    <r>
      <rPr>
        <b/>
        <i/>
        <sz val="10"/>
        <color indexed="8"/>
        <rFont val="Times New Roman"/>
        <family val="1"/>
      </rPr>
      <t xml:space="preserve"> ( chờ phê duyệt quyết toán sẽ phân bổ sau)</t>
    </r>
  </si>
  <si>
    <r>
      <t xml:space="preserve">Các dự án chưa phê duyệt </t>
    </r>
    <r>
      <rPr>
        <b/>
        <i/>
        <sz val="10"/>
        <color indexed="8"/>
        <rFont val="Times New Roman"/>
        <family val="1"/>
      </rPr>
      <t>( chưa đủ điều kiện phân bổ) sẽ phân bổ sau khi đủ điều kiện</t>
    </r>
  </si>
  <si>
    <t xml:space="preserve">DỰ KIẾN PHƯƠNG ÁN PHÂN BỔ VỐN ĐẦU TƯ NGUỒN NGÂN SÁCH TRUNG ƯƠNG THỰC HIỆN CÁC CHƯƠNG TRÌNH MỤC TIÊU QUỐC GIA NĂM 2024 TRÊN ĐỊA BÀN HUYỆN SÔNG HINH </t>
  </si>
  <si>
    <t>Địa điểm xây dựng</t>
  </si>
  <si>
    <t>CẤP HUYỆN QUẢN LÝ</t>
  </si>
  <si>
    <t>Phòng Dân tộc</t>
  </si>
  <si>
    <t>Dự án mới</t>
  </si>
  <si>
    <t>Công trình nước  sinh hoạt xã Sông Hinh giai đoạn 3.</t>
  </si>
  <si>
    <t>xã Sông Hinh</t>
  </si>
  <si>
    <t>xã Ea Trol</t>
  </si>
  <si>
    <t>Ban QLDA đầu tư XD huyện</t>
  </si>
  <si>
    <t xml:space="preserve">Công trình: Nâng cấp, Mở rộng mạng lưới cấp nước sinh hoạt tập trung  xã Ea Ly; HM cấp nước Thôn 2/4 </t>
  </si>
  <si>
    <t>CẤP XÃ QUẢN LÝ</t>
  </si>
  <si>
    <t>2.4</t>
  </si>
  <si>
    <t>2.5</t>
  </si>
  <si>
    <t>2.6</t>
  </si>
  <si>
    <t>2.7</t>
  </si>
  <si>
    <t>2.8</t>
  </si>
  <si>
    <t>2.9</t>
  </si>
  <si>
    <t>2.10</t>
  </si>
  <si>
    <t>a.</t>
  </si>
  <si>
    <t>Phòng Giáo dục và Đào tạo</t>
  </si>
  <si>
    <t>Dự án hoàn thành</t>
  </si>
  <si>
    <t xml:space="preserve"> Cổng tường rào Điểm trường MG Buôn Ly </t>
  </si>
  <si>
    <t xml:space="preserve"> Cổng Tường rào Trường TH &amp;THCS xã Ea Trol </t>
  </si>
  <si>
    <t xml:space="preserve"> Nhà lớp học 8 phòng Trường THCS Ea Lâm </t>
  </si>
  <si>
    <t>xã Ea Lâm</t>
  </si>
  <si>
    <t xml:space="preserve"> Trạm bơm Ea Lâm 2 </t>
  </si>
  <si>
    <t>b.</t>
  </si>
  <si>
    <t>Dự án kc mới</t>
  </si>
  <si>
    <t>Nhà hiệu bộ trường THCS EaTrol</t>
  </si>
  <si>
    <t xml:space="preserve">Công trình Trường PTDT Nội trú huyện Sông Hinh; hạng mục: Nhà truyền thống </t>
  </si>
  <si>
    <t>Thị Trấn Hai Riêng</t>
  </si>
  <si>
    <t>Trường PTDT Nội trú huyện Sông Hinh; Hạng mục: Nhà lớp hoc 02 phòng; Bể bơi và nhà vòm; Nhà nội trú học sinh; Tường rào, sân bê tông, nhà vệ sinh học sinh và các hạng mục phụ trợ khác.</t>
  </si>
  <si>
    <t>Phòng Văn hóa và Thông tin</t>
  </si>
  <si>
    <t>Nhiệm vụ/dự án mới</t>
  </si>
  <si>
    <t>Hỗ trợ đầu tư xây dựng điểm đến du lịch tiêu biểu thuộc dự án 6</t>
  </si>
  <si>
    <t>Hỗ trợ đầu tư xây dựng điểm đến du lịch tiêu biểu thuộc dự án 6:  Hm: Thiết kế, lắp đặt biển chỉ dẫn du lịch</t>
  </si>
  <si>
    <t>Hỗ trợ đầu tư xây dựng điểm đến du lịch tiêu biểu thuộc dự án 6:  Hm: Hỗ trợ phục dựng cảnh quan, làm giàu tài nguyên, đường dạo nội bộ, điện chiếu sáng, sơ đồ tour tuyến, biển hiệu các hộ gia đình có dịch vụ phục vụ khách du lịch.</t>
  </si>
  <si>
    <t>Nhiệm vụ/Dự án mới</t>
  </si>
  <si>
    <t>Chuyển đổi số trong tổ chức triển khai thực hiện Chương trình MTQG DTTS &amp; MN năm 2022-2023</t>
  </si>
  <si>
    <t>Chuyển đổi số trong tổ chức triển khai thực hiện Chương trình MTQG DTTS &amp; MN năm 2024-2025</t>
  </si>
  <si>
    <t>Kế hoạch vốn trung hạn 2021-2025</t>
  </si>
  <si>
    <t xml:space="preserve"> ` </t>
  </si>
  <si>
    <t>CHƯƠNG TRÌNH MTQG XÂY DỰNG NÔNG THÔN MỚI</t>
  </si>
  <si>
    <t>Công trình:  Mở rộng mạng lưới cấp nước sinh hoạt tập trung  Thôn Tân An, Buôn Trinh xã Ea Bar và Thôn Kinh tế 2 xã Ea Trol</t>
  </si>
  <si>
    <t>Trường PTDT Nội trú huyện Sông Hinh; Hạng mục: nâng cấp, cải tạo Nhà đa năng và khu vệ sinh học sinh.</t>
  </si>
  <si>
    <t>Kế hoạch 2024</t>
  </si>
  <si>
    <t xml:space="preserve"> BAN QUẢN LÝ DA ĐTXD HUYỆN</t>
  </si>
  <si>
    <t xml:space="preserve"> Danh mục dự án hoàn thành </t>
  </si>
  <si>
    <t xml:space="preserve"> Trường Mầm non  Xã Sông Hinh. HM: San nền, xây dựng nhà bếp, nhà bảo vệ, cổng tường rào. </t>
  </si>
  <si>
    <t xml:space="preserve"> Trường TH Sơn Giang- điểm trường Nam Giang: HM: 8 phòng học </t>
  </si>
  <si>
    <t>PHÒNG GIÁO DỤC VÀ ĐÀO TẠO</t>
  </si>
  <si>
    <t>Danh mục dự án khởi công mới</t>
  </si>
  <si>
    <t xml:space="preserve"> Trường TH Đức Bình Đông; HM: Nhà lớp học 6 Phòng điểm trường Tân lập </t>
  </si>
  <si>
    <t>UBND Xã Ea Trol</t>
  </si>
  <si>
    <t>UBND Xã  EaLâm</t>
  </si>
  <si>
    <t xml:space="preserve"> UBND Xã Đức Bình Tây </t>
  </si>
  <si>
    <t>Nhà tập đa năng Trường TH&amp;THCS Đức Bình Tây</t>
  </si>
  <si>
    <t>Nâng cấp tuyến đường Tân lập - Tân Bình xã Ea Ly</t>
  </si>
  <si>
    <t xml:space="preserve">CHƯƠNG TRÌNH MTQG PTKTXH VÙNG ĐỒNG BÀO DTTS VÀ MIỀN NÚI </t>
  </si>
  <si>
    <t xml:space="preserve">CHỜ PHÂN BỔ SAU ( I + II) </t>
  </si>
  <si>
    <t>ĐVT: Tr đồng</t>
  </si>
  <si>
    <t>Phòng Nông nghiệp và PTNT đề xuất phương án phân bổ chi tiết</t>
  </si>
  <si>
    <t>Phòng Dân tộc đề xuất phương án phân bổ chi tiết</t>
  </si>
  <si>
    <t>Lũy kế vốn bố trí đến hết kế hoạch 2023</t>
  </si>
  <si>
    <t>vốn bố trí năm 2021-2022</t>
  </si>
  <si>
    <t>vốn bố trí năm 2021-2023</t>
  </si>
  <si>
    <t>kế hoạch năm 2024</t>
  </si>
  <si>
    <r>
      <rPr>
        <b/>
        <sz val="12"/>
        <color indexed="8"/>
        <rFont val="Times New Roman"/>
        <family val="1"/>
      </rPr>
      <t>Dự án 1</t>
    </r>
    <r>
      <rPr>
        <sz val="12"/>
        <color indexed="8"/>
        <rFont val="Times New Roman"/>
        <family val="1"/>
      </rPr>
      <t>: Giải quyết tình trạng thiếu đất ở, nhà ở, đất sản xuất, nước sinh hoạt)</t>
    </r>
  </si>
  <si>
    <r>
      <rPr>
        <b/>
        <sz val="12"/>
        <color indexed="8"/>
        <rFont val="Times New Roman"/>
        <family val="1"/>
      </rPr>
      <t>Dự án 2:</t>
    </r>
    <r>
      <rPr>
        <sz val="12"/>
        <color indexed="8"/>
        <rFont val="Times New Roman"/>
        <family val="1"/>
      </rPr>
      <t xml:space="preserve"> Quy hoạch, sắp xếp, bố trí, ổn định dân cư ở những nơi cần thiết</t>
    </r>
  </si>
  <si>
    <r>
      <rPr>
        <b/>
        <sz val="12"/>
        <color indexed="8"/>
        <rFont val="Times New Roman"/>
        <family val="1"/>
      </rPr>
      <t>Dự án 4 ( TDA 1)</t>
    </r>
    <r>
      <rPr>
        <sz val="12"/>
        <color indexed="8"/>
        <rFont val="Times New Roman"/>
        <family val="1"/>
      </rPr>
      <t>: Đầu tư cơ sở hạ tầng thiết yếu, phục vụ sản xuất, đời sống trong vùng đồng bào dân tộc thiểu số và miền núi</t>
    </r>
  </si>
  <si>
    <r>
      <rPr>
        <b/>
        <sz val="12"/>
        <color indexed="8"/>
        <rFont val="Times New Roman"/>
        <family val="1"/>
      </rPr>
      <t>Dự án 5 (TDA 1)</t>
    </r>
    <r>
      <rPr>
        <sz val="12"/>
        <color indexed="8"/>
        <rFont val="Times New Roman"/>
        <family val="1"/>
      </rPr>
      <t>: Đổi mới hoạt động, củng cố phát triển các trường phổ thông dân tộc nội trú, trường phổ thông dân tộc bán trú, trường phổ thông có học sinh ở bán trú và xóa mù chữ cho người dân vùng đồng bào dân tộc thiểu số.</t>
    </r>
  </si>
  <si>
    <r>
      <rPr>
        <b/>
        <sz val="12"/>
        <color indexed="8"/>
        <rFont val="Times New Roman"/>
        <family val="1"/>
      </rPr>
      <t>Dự án 6</t>
    </r>
    <r>
      <rPr>
        <sz val="12"/>
        <color indexed="8"/>
        <rFont val="Times New Roman"/>
        <family val="1"/>
      </rPr>
      <t>: Bảo tồn, phát huy giá trị văn hóa truyền thống tốt đẹp của các dân tộc thiểu số gắn với phát triển du lịch</t>
    </r>
  </si>
  <si>
    <r>
      <rPr>
        <b/>
        <sz val="12"/>
        <color indexed="8"/>
        <rFont val="Times New Roman"/>
        <family val="1"/>
      </rPr>
      <t>Dự án 10 (TDA 2):</t>
    </r>
    <r>
      <rPr>
        <sz val="12"/>
        <color indexed="8"/>
        <rFont val="Times New Roman"/>
        <family val="1"/>
      </rPr>
      <t xml:space="preserve"> Ứng dụng công nghệ thông tin hỗ trợ phát triển kinh tế - xã hội và đảm bảo an ninh trật tự vùng đồng bào dân tộc thiểu số và miền núi.</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</si>
</sst>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V_N_D_-;\-* #,##0.00\ _V_N_D_-;_-* &quot;-&quot;??\ _V_N_D_-;_-@_-"/>
    <numFmt numFmtId="173" formatCode="#,##0.0"/>
    <numFmt numFmtId="174" formatCode="_(* #,##0_);_(* \(#,##0\);_(* &quot;-&quot;??_);_(@_)"/>
    <numFmt numFmtId="175" formatCode="0_);\(0\)"/>
    <numFmt numFmtId="176" formatCode="#,##0.000"/>
    <numFmt numFmtId="177" formatCode="0.00000"/>
    <numFmt numFmtId="178" formatCode="_(* #,##0_);_(* \(#,##0\);_(* &quot;-&quot;&quot;?&quot;&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 numFmtId="184" formatCode="_(* #,##0.0_);_(* \(#,##0.0\);_(* &quot;-&quot;??_);_(@_)"/>
    <numFmt numFmtId="185" formatCode="_-* #,##0.00\ _$_-;\-* #,##0.00\ _$_-;_-* &quot;-&quot;??\ _$_-;_-@_-"/>
    <numFmt numFmtId="186" formatCode="_-* #,##0\ _$_-;\-* #,##0\ _$_-;_-* &quot;-&quot;??\ _$_-;_-@_-"/>
    <numFmt numFmtId="187" formatCode="_-* #,##0.0\ _$_-;\-* #,##0.0\ _$_-;_-* &quot;-&quot;??\ _$_-;_-@_-"/>
    <numFmt numFmtId="188" formatCode="_(* #,##0.000_);_(* \(#,##0.000\);_(* &quot;-&quot;??_);_(@_)"/>
    <numFmt numFmtId="189" formatCode="_(* #,##0.0000_);_(* \(#,##0.0000\);_(* &quot;-&quot;??_);_(@_)"/>
    <numFmt numFmtId="190" formatCode="_-* #,##0.0\ _₫_-;\-* #,##0.0\ _₫_-;_-* &quot;-&quot;?\ _₫_-;_-@_-"/>
    <numFmt numFmtId="191" formatCode="0.0"/>
    <numFmt numFmtId="192" formatCode="_-* #,##0.000\ _₫_-;\-* #,##0.000\ _₫_-;_-* &quot;-&quot;???\ _₫_-;_-@_-"/>
    <numFmt numFmtId="193" formatCode="_(* #,##0.00000_);_(* \(#,##0.00000\);_(* &quot;-&quot;??_);_(@_)"/>
    <numFmt numFmtId="194" formatCode="_(* #,##0.000000_);_(* \(#,##0.000000\);_(* &quot;-&quot;??_);_(@_)"/>
    <numFmt numFmtId="195" formatCode="_(* #,##0.0000000_);_(* \(#,##0.0000000\);_(* &quot;-&quot;??_);_(@_)"/>
    <numFmt numFmtId="196" formatCode="_-* #,##0.0\ _₫_-;\-* #,##0.0\ _₫_-;_-* &quot;-&quot;??\ _₫_-;_-@_-"/>
    <numFmt numFmtId="197" formatCode="_-* #,##0\ _₫_-;\-* #,##0\ _₫_-;_-* &quot;-&quot;??\ _₫_-;_-@_-"/>
    <numFmt numFmtId="198" formatCode="0.0000"/>
    <numFmt numFmtId="199" formatCode="_(* #,##0.0_);_(* \(#,##0.0\);_(* &quot;-&quot;?_);_(@_)"/>
  </numFmts>
  <fonts count="124">
    <font>
      <sz val="11"/>
      <color theme="1"/>
      <name val="Calibri"/>
      <family val="2"/>
    </font>
    <font>
      <sz val="11"/>
      <color indexed="8"/>
      <name val="Calibri"/>
      <family val="2"/>
    </font>
    <font>
      <sz val="10"/>
      <name val="Arial"/>
      <family val="2"/>
    </font>
    <font>
      <i/>
      <sz val="14"/>
      <name val="Times New Roman"/>
      <family val="1"/>
    </font>
    <font>
      <b/>
      <sz val="14"/>
      <name val="Times New Roman"/>
      <family val="1"/>
    </font>
    <font>
      <sz val="14"/>
      <name val="Times New Roman"/>
      <family val="1"/>
    </font>
    <font>
      <sz val="8"/>
      <name val="Calibri"/>
      <family val="2"/>
    </font>
    <font>
      <sz val="12"/>
      <name val=".VnTime"/>
      <family val="2"/>
    </font>
    <font>
      <sz val="11"/>
      <color indexed="8"/>
      <name val="Helvetica Neue"/>
      <family val="0"/>
    </font>
    <font>
      <sz val="13"/>
      <name val="Times New Roman"/>
      <family val="1"/>
    </font>
    <font>
      <sz val="10"/>
      <color indexed="8"/>
      <name val="Times New Roman"/>
      <family val="2"/>
    </font>
    <font>
      <sz val="10"/>
      <name val="Times New Roman"/>
      <family val="1"/>
    </font>
    <font>
      <b/>
      <sz val="10"/>
      <name val="Times New Roman"/>
      <family val="1"/>
    </font>
    <font>
      <b/>
      <sz val="10"/>
      <color indexed="8"/>
      <name val="Times New Roman"/>
      <family val="1"/>
    </font>
    <font>
      <i/>
      <sz val="10"/>
      <color indexed="8"/>
      <name val="Times New Roman"/>
      <family val="1"/>
    </font>
    <font>
      <i/>
      <sz val="10"/>
      <name val="Times New Roman"/>
      <family val="1"/>
    </font>
    <font>
      <b/>
      <i/>
      <sz val="10"/>
      <name val="Times New Roman"/>
      <family val="1"/>
    </font>
    <font>
      <b/>
      <i/>
      <sz val="10"/>
      <color indexed="8"/>
      <name val="Times New Roman"/>
      <family val="1"/>
    </font>
    <font>
      <b/>
      <sz val="14"/>
      <color indexed="8"/>
      <name val="Calibri"/>
      <family val="2"/>
    </font>
    <font>
      <b/>
      <i/>
      <sz val="14"/>
      <name val="Times New Roman"/>
      <family val="1"/>
    </font>
    <font>
      <b/>
      <sz val="12"/>
      <color indexed="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i/>
      <u val="single"/>
      <sz val="10"/>
      <color indexed="8"/>
      <name val="Times New Roman"/>
      <family val="1"/>
    </font>
    <font>
      <b/>
      <sz val="10"/>
      <color indexed="10"/>
      <name val="Times New Roman"/>
      <family val="1"/>
    </font>
    <font>
      <sz val="10"/>
      <color indexed="10"/>
      <name val="Times New Roman"/>
      <family val="1"/>
    </font>
    <font>
      <b/>
      <i/>
      <sz val="10"/>
      <color indexed="10"/>
      <name val="Times New Roman"/>
      <family val="1"/>
    </font>
    <font>
      <sz val="10"/>
      <color indexed="62"/>
      <name val="Times New Roman"/>
      <family val="1"/>
    </font>
    <font>
      <i/>
      <sz val="10"/>
      <color indexed="62"/>
      <name val="Times New Roman"/>
      <family val="1"/>
    </font>
    <font>
      <b/>
      <sz val="10"/>
      <color indexed="62"/>
      <name val="Times New Roman"/>
      <family val="1"/>
    </font>
    <font>
      <b/>
      <i/>
      <sz val="10"/>
      <color indexed="62"/>
      <name val="Times New Roman"/>
      <family val="1"/>
    </font>
    <font>
      <b/>
      <sz val="9"/>
      <color indexed="8"/>
      <name val="Times New Roman"/>
      <family val="1"/>
    </font>
    <font>
      <sz val="9"/>
      <color indexed="8"/>
      <name val="Times New Roman"/>
      <family val="1"/>
    </font>
    <font>
      <sz val="9"/>
      <color indexed="10"/>
      <name val="Times New Roman"/>
      <family val="1"/>
    </font>
    <font>
      <sz val="10"/>
      <color indexed="8"/>
      <name val="Calibri"/>
      <family val="2"/>
    </font>
    <font>
      <sz val="14"/>
      <color indexed="8"/>
      <name val="Calibri"/>
      <family val="2"/>
    </font>
    <font>
      <b/>
      <sz val="10"/>
      <color indexed="8"/>
      <name val="Calibri"/>
      <family val="2"/>
    </font>
    <font>
      <i/>
      <sz val="10"/>
      <color indexed="8"/>
      <name val="Calibri"/>
      <family val="2"/>
    </font>
    <font>
      <sz val="10"/>
      <color indexed="8"/>
      <name val="Cambria"/>
      <family val="1"/>
    </font>
    <font>
      <i/>
      <sz val="12"/>
      <color indexed="8"/>
      <name val="Cambria"/>
      <family val="1"/>
    </font>
    <font>
      <sz val="12"/>
      <color indexed="8"/>
      <name val="Calibri"/>
      <family val="2"/>
    </font>
    <font>
      <i/>
      <sz val="12"/>
      <color indexed="8"/>
      <name val="Times New Roman"/>
      <family val="1"/>
    </font>
    <font>
      <sz val="8"/>
      <name val="Tahoma"/>
      <family val="2"/>
    </font>
    <font>
      <b/>
      <sz val="14"/>
      <color indexed="8"/>
      <name val="Times New Roman"/>
      <family val="1"/>
    </font>
    <font>
      <sz val="14"/>
      <color indexed="8"/>
      <name val="Times New Roman"/>
      <family val="1"/>
    </font>
    <font>
      <b/>
      <sz val="13"/>
      <color indexed="8"/>
      <name val="Times New Roman"/>
      <family val="1"/>
    </font>
    <font>
      <i/>
      <sz val="13"/>
      <color indexed="8"/>
      <name val="Times New Roman"/>
      <family val="1"/>
    </font>
    <font>
      <sz val="13"/>
      <color indexed="8"/>
      <name val="Times New Roman"/>
      <family val="1"/>
    </font>
    <font>
      <sz val="12"/>
      <color indexed="8"/>
      <name val="Times New Roman"/>
      <family val="1"/>
    </font>
    <font>
      <b/>
      <i/>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b/>
      <i/>
      <sz val="10"/>
      <color theme="1"/>
      <name val="Times New Roman"/>
      <family val="1"/>
    </font>
    <font>
      <i/>
      <sz val="10"/>
      <color theme="1"/>
      <name val="Times New Roman"/>
      <family val="1"/>
    </font>
    <font>
      <b/>
      <i/>
      <u val="single"/>
      <sz val="10"/>
      <color theme="1"/>
      <name val="Times New Roman"/>
      <family val="1"/>
    </font>
    <font>
      <b/>
      <sz val="10"/>
      <color rgb="FFFF0000"/>
      <name val="Times New Roman"/>
      <family val="1"/>
    </font>
    <font>
      <sz val="10"/>
      <color rgb="FFFF0000"/>
      <name val="Times New Roman"/>
      <family val="1"/>
    </font>
    <font>
      <b/>
      <i/>
      <sz val="10"/>
      <color rgb="FFFF0000"/>
      <name val="Times New Roman"/>
      <family val="1"/>
    </font>
    <font>
      <sz val="10"/>
      <color theme="3"/>
      <name val="Times New Roman"/>
      <family val="1"/>
    </font>
    <font>
      <i/>
      <sz val="10"/>
      <color theme="3"/>
      <name val="Times New Roman"/>
      <family val="1"/>
    </font>
    <font>
      <b/>
      <sz val="10"/>
      <color theme="3"/>
      <name val="Times New Roman"/>
      <family val="1"/>
    </font>
    <font>
      <b/>
      <i/>
      <sz val="10"/>
      <color theme="3"/>
      <name val="Times New Roman"/>
      <family val="1"/>
    </font>
    <font>
      <b/>
      <sz val="9"/>
      <color theme="1"/>
      <name val="Times New Roman"/>
      <family val="1"/>
    </font>
    <font>
      <sz val="9"/>
      <color theme="1"/>
      <name val="Times New Roman"/>
      <family val="1"/>
    </font>
    <font>
      <sz val="9"/>
      <color rgb="FFFF0000"/>
      <name val="Times New Roman"/>
      <family val="1"/>
    </font>
    <font>
      <sz val="10"/>
      <color rgb="FF000000"/>
      <name val="Calibri"/>
      <family val="2"/>
    </font>
    <font>
      <b/>
      <sz val="10"/>
      <color rgb="FF000000"/>
      <name val="Times New Roman"/>
      <family val="1"/>
    </font>
    <font>
      <sz val="10"/>
      <color rgb="FF000000"/>
      <name val="Times New Roman"/>
      <family val="1"/>
    </font>
    <font>
      <b/>
      <i/>
      <sz val="10"/>
      <color rgb="FF000000"/>
      <name val="Times New Roman"/>
      <family val="1"/>
    </font>
    <font>
      <i/>
      <sz val="10"/>
      <color rgb="FF000000"/>
      <name val="Times New Roman"/>
      <family val="1"/>
    </font>
    <font>
      <sz val="14"/>
      <color theme="1"/>
      <name val="Calibri"/>
      <family val="2"/>
    </font>
    <font>
      <sz val="10"/>
      <color theme="1"/>
      <name val="Calibri"/>
      <family val="2"/>
    </font>
    <font>
      <b/>
      <sz val="10"/>
      <color theme="1"/>
      <name val="Calibri"/>
      <family val="2"/>
    </font>
    <font>
      <i/>
      <sz val="10"/>
      <color theme="1"/>
      <name val="Calibri"/>
      <family val="2"/>
    </font>
    <font>
      <b/>
      <sz val="12"/>
      <color theme="1"/>
      <name val="Times New Roman"/>
      <family val="1"/>
    </font>
    <font>
      <sz val="12"/>
      <color theme="1"/>
      <name val="Calibri"/>
      <family val="2"/>
    </font>
    <font>
      <sz val="10"/>
      <color theme="1"/>
      <name val="Cambria"/>
      <family val="1"/>
    </font>
    <font>
      <i/>
      <sz val="12"/>
      <color theme="1"/>
      <name val="Cambria"/>
      <family val="1"/>
    </font>
    <font>
      <i/>
      <sz val="12"/>
      <color theme="1"/>
      <name val="Times New Roman"/>
      <family val="1"/>
    </font>
    <font>
      <b/>
      <sz val="14"/>
      <color theme="1"/>
      <name val="Times New Roman"/>
      <family val="1"/>
    </font>
    <font>
      <sz val="14"/>
      <color theme="1"/>
      <name val="Times New Roman"/>
      <family val="1"/>
    </font>
    <font>
      <b/>
      <sz val="13"/>
      <color theme="1"/>
      <name val="Times New Roman"/>
      <family val="1"/>
    </font>
    <font>
      <i/>
      <sz val="13"/>
      <color theme="1"/>
      <name val="Times New Roman"/>
      <family val="1"/>
    </font>
    <font>
      <sz val="13"/>
      <color theme="1"/>
      <name val="Times New Roman"/>
      <family val="1"/>
    </font>
    <font>
      <b/>
      <sz val="12"/>
      <color rgb="FF000000"/>
      <name val="Times New Roman"/>
      <family val="1"/>
    </font>
    <font>
      <sz val="12"/>
      <color theme="1"/>
      <name val="Times New Roman"/>
      <family val="1"/>
    </font>
    <font>
      <sz val="12"/>
      <color rgb="FF000000"/>
      <name val="Times New Roman"/>
      <family val="1"/>
    </font>
    <font>
      <b/>
      <i/>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79997998476028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thin"/>
    </border>
    <border>
      <left/>
      <right style="thin"/>
      <top style="thin"/>
      <bottom style="thin"/>
    </border>
    <border>
      <left style="thin"/>
      <right/>
      <top style="thin"/>
      <bottom style="thin"/>
    </border>
    <border>
      <left/>
      <right style="thin"/>
      <top style="thin"/>
      <bottom/>
    </border>
    <border>
      <left style="thin"/>
      <right/>
      <top style="thin"/>
      <bottom/>
    </border>
    <border>
      <left style="thin"/>
      <right>
        <color indexed="63"/>
      </right>
      <top>
        <color indexed="63"/>
      </top>
      <bottom>
        <color indexed="63"/>
      </bottom>
    </border>
    <border>
      <left style="thin"/>
      <right/>
      <top/>
      <bottom style="thin"/>
    </border>
    <border>
      <left style="thin"/>
      <right style="thin"/>
      <top/>
      <bottom/>
    </border>
    <border>
      <left style="thin"/>
      <right style="thin"/>
      <top/>
      <bottom style="thin"/>
    </border>
    <border>
      <left/>
      <right/>
      <top style="thin"/>
      <bottom/>
    </border>
    <border>
      <left/>
      <right/>
      <top style="thin"/>
      <bottom style="thin"/>
    </border>
  </borders>
  <cellStyleXfs count="10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2"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0" borderId="0">
      <alignment/>
      <protection/>
    </xf>
    <xf numFmtId="0" fontId="9" fillId="0" borderId="0">
      <alignment/>
      <protection/>
    </xf>
    <xf numFmtId="0" fontId="81" fillId="0" borderId="0">
      <alignment/>
      <protection/>
    </xf>
    <xf numFmtId="0" fontId="10" fillId="0" borderId="0">
      <alignment/>
      <protection/>
    </xf>
    <xf numFmtId="0" fontId="5" fillId="0" borderId="0">
      <alignment/>
      <protection/>
    </xf>
    <xf numFmtId="0" fontId="0"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pplyNumberFormat="0" applyFill="0" applyBorder="0" applyProtection="0">
      <alignment vertical="top"/>
    </xf>
    <xf numFmtId="0" fontId="7"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0" fontId="82" fillId="27"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410">
    <xf numFmtId="0" fontId="0" fillId="0" borderId="0" xfId="0" applyAlignment="1">
      <alignment/>
    </xf>
    <xf numFmtId="174" fontId="12" fillId="0" borderId="10" xfId="42" applyNumberFormat="1" applyFont="1" applyFill="1" applyBorder="1" applyAlignment="1" quotePrefix="1">
      <alignment horizontal="center" vertical="center" wrapText="1"/>
    </xf>
    <xf numFmtId="174" fontId="11" fillId="0" borderId="10" xfId="42" applyNumberFormat="1" applyFont="1" applyFill="1" applyBorder="1" applyAlignment="1">
      <alignment horizontal="center" vertical="center" wrapText="1"/>
    </xf>
    <xf numFmtId="174" fontId="86" fillId="0" borderId="10" xfId="42" applyNumberFormat="1" applyFont="1" applyFill="1" applyBorder="1" applyAlignment="1">
      <alignment horizontal="center" vertical="center" wrapText="1"/>
    </xf>
    <xf numFmtId="186" fontId="87" fillId="0" borderId="10" xfId="42" applyNumberFormat="1" applyFont="1" applyFill="1" applyBorder="1" applyAlignment="1">
      <alignment horizontal="center" vertical="center" wrapText="1"/>
    </xf>
    <xf numFmtId="0" fontId="87" fillId="0" borderId="10" xfId="0" applyFont="1" applyFill="1" applyBorder="1" applyAlignment="1">
      <alignment vertical="center" wrapText="1"/>
    </xf>
    <xf numFmtId="43" fontId="87" fillId="0" borderId="10" xfId="42" applyFont="1" applyFill="1" applyBorder="1" applyAlignment="1">
      <alignment vertical="center" wrapText="1"/>
    </xf>
    <xf numFmtId="0" fontId="87" fillId="0" borderId="10" xfId="0" applyFont="1" applyFill="1" applyBorder="1" applyAlignment="1">
      <alignment horizontal="center" vertical="center" wrapText="1"/>
    </xf>
    <xf numFmtId="43" fontId="87" fillId="0" borderId="10" xfId="42" applyFont="1" applyFill="1" applyBorder="1" applyAlignment="1">
      <alignment vertical="center"/>
    </xf>
    <xf numFmtId="174" fontId="87" fillId="0" borderId="10" xfId="42" applyNumberFormat="1" applyFont="1" applyFill="1" applyBorder="1" applyAlignment="1">
      <alignment horizontal="center" vertical="center" wrapText="1"/>
    </xf>
    <xf numFmtId="1" fontId="88" fillId="0" borderId="0" xfId="94" applyNumberFormat="1" applyFont="1" applyFill="1" applyAlignment="1">
      <alignment vertical="center"/>
      <protection/>
    </xf>
    <xf numFmtId="1" fontId="89" fillId="0" borderId="0" xfId="94" applyNumberFormat="1" applyFont="1" applyFill="1" applyAlignment="1">
      <alignment vertical="center"/>
      <protection/>
    </xf>
    <xf numFmtId="1" fontId="87" fillId="0" borderId="0" xfId="94" applyNumberFormat="1" applyFont="1" applyFill="1" applyAlignment="1">
      <alignment vertical="center"/>
      <protection/>
    </xf>
    <xf numFmtId="3" fontId="87" fillId="0" borderId="0" xfId="94" applyNumberFormat="1" applyFont="1" applyFill="1" applyBorder="1" applyAlignment="1">
      <alignment horizontal="center" vertical="center" wrapText="1"/>
      <protection/>
    </xf>
    <xf numFmtId="0" fontId="87" fillId="0" borderId="10" xfId="94" applyNumberFormat="1" applyFont="1" applyFill="1" applyBorder="1" applyAlignment="1">
      <alignment horizontal="center" vertical="center" wrapText="1"/>
      <protection/>
    </xf>
    <xf numFmtId="3" fontId="87" fillId="0" borderId="10" xfId="94" applyNumberFormat="1" applyFont="1" applyFill="1" applyBorder="1" applyAlignment="1" quotePrefix="1">
      <alignment horizontal="center" vertical="center" wrapText="1"/>
      <protection/>
    </xf>
    <xf numFmtId="0" fontId="89" fillId="0" borderId="10" xfId="94" applyNumberFormat="1" applyFont="1" applyFill="1" applyBorder="1" applyAlignment="1">
      <alignment horizontal="center" vertical="center" wrapText="1"/>
      <protection/>
    </xf>
    <xf numFmtId="3" fontId="88" fillId="0" borderId="10" xfId="94" applyNumberFormat="1" applyFont="1" applyFill="1" applyBorder="1" applyAlignment="1">
      <alignment horizontal="center" vertical="center" wrapText="1"/>
      <protection/>
    </xf>
    <xf numFmtId="3" fontId="87" fillId="0" borderId="0" xfId="94" applyNumberFormat="1" applyFont="1" applyFill="1" applyBorder="1" applyAlignment="1">
      <alignment vertical="center" wrapText="1"/>
      <protection/>
    </xf>
    <xf numFmtId="0" fontId="86" fillId="0" borderId="10" xfId="94" applyNumberFormat="1" applyFont="1" applyFill="1" applyBorder="1" applyAlignment="1">
      <alignment horizontal="center" vertical="center" wrapText="1"/>
      <protection/>
    </xf>
    <xf numFmtId="3" fontId="86" fillId="0" borderId="10" xfId="94" applyNumberFormat="1" applyFont="1" applyFill="1" applyBorder="1" applyAlignment="1" quotePrefix="1">
      <alignment horizontal="center" vertical="center" wrapText="1"/>
      <protection/>
    </xf>
    <xf numFmtId="174" fontId="86" fillId="0" borderId="10" xfId="42" applyNumberFormat="1" applyFont="1" applyFill="1" applyBorder="1" applyAlignment="1" quotePrefix="1">
      <alignment horizontal="center" vertical="center" wrapText="1"/>
    </xf>
    <xf numFmtId="43" fontId="86" fillId="0" borderId="10" xfId="42" applyFont="1" applyFill="1" applyBorder="1" applyAlignment="1" quotePrefix="1">
      <alignment horizontal="center" vertical="center" wrapText="1"/>
    </xf>
    <xf numFmtId="3" fontId="86" fillId="0" borderId="0" xfId="94" applyNumberFormat="1" applyFont="1" applyFill="1" applyBorder="1" applyAlignment="1">
      <alignment vertical="center" wrapText="1"/>
      <protection/>
    </xf>
    <xf numFmtId="49" fontId="86" fillId="0" borderId="10" xfId="94" applyNumberFormat="1" applyFont="1" applyFill="1" applyBorder="1" applyAlignment="1">
      <alignment horizontal="center" vertical="center"/>
      <protection/>
    </xf>
    <xf numFmtId="1" fontId="86" fillId="0" borderId="10" xfId="94" applyNumberFormat="1" applyFont="1" applyFill="1" applyBorder="1" applyAlignment="1">
      <alignment horizontal="justify" vertical="center" wrapText="1"/>
      <protection/>
    </xf>
    <xf numFmtId="174" fontId="86" fillId="0" borderId="10" xfId="42" applyNumberFormat="1" applyFont="1" applyFill="1" applyBorder="1" applyAlignment="1">
      <alignment horizontal="right" vertical="center"/>
    </xf>
    <xf numFmtId="174" fontId="88" fillId="0" borderId="10" xfId="42" applyNumberFormat="1" applyFont="1" applyFill="1" applyBorder="1" applyAlignment="1">
      <alignment horizontal="right" vertical="center"/>
    </xf>
    <xf numFmtId="174" fontId="87" fillId="0" borderId="10" xfId="42" applyNumberFormat="1" applyFont="1" applyFill="1" applyBorder="1" applyAlignment="1">
      <alignment vertical="center" wrapText="1"/>
    </xf>
    <xf numFmtId="174" fontId="87" fillId="0" borderId="10" xfId="42" applyNumberFormat="1" applyFont="1" applyFill="1" applyBorder="1" applyAlignment="1">
      <alignment vertical="center" wrapText="1"/>
    </xf>
    <xf numFmtId="174" fontId="88" fillId="0" borderId="10" xfId="42" applyNumberFormat="1" applyFont="1" applyFill="1" applyBorder="1" applyAlignment="1">
      <alignment vertical="center"/>
    </xf>
    <xf numFmtId="174" fontId="86" fillId="0" borderId="10" xfId="42" applyNumberFormat="1" applyFont="1" applyFill="1" applyBorder="1" applyAlignment="1">
      <alignment vertical="center"/>
    </xf>
    <xf numFmtId="1" fontId="86" fillId="0" borderId="10" xfId="94" applyNumberFormat="1" applyFont="1" applyFill="1" applyBorder="1" applyAlignment="1">
      <alignment vertical="center"/>
      <protection/>
    </xf>
    <xf numFmtId="3" fontId="86" fillId="0" borderId="10" xfId="94" applyNumberFormat="1" applyFont="1" applyFill="1" applyBorder="1" applyAlignment="1">
      <alignment vertical="center" wrapText="1"/>
      <protection/>
    </xf>
    <xf numFmtId="1" fontId="86" fillId="0" borderId="0" xfId="94" applyNumberFormat="1" applyFont="1" applyFill="1" applyAlignment="1">
      <alignment vertical="center"/>
      <protection/>
    </xf>
    <xf numFmtId="1" fontId="87" fillId="0" borderId="11" xfId="94" applyNumberFormat="1" applyFont="1" applyFill="1" applyBorder="1" applyAlignment="1" quotePrefix="1">
      <alignment horizontal="justify" vertical="center" wrapText="1"/>
      <protection/>
    </xf>
    <xf numFmtId="1" fontId="87" fillId="0" borderId="10" xfId="94" applyNumberFormat="1" applyFont="1" applyFill="1" applyBorder="1" applyAlignment="1">
      <alignment horizontal="justify" vertical="center" wrapText="1"/>
      <protection/>
    </xf>
    <xf numFmtId="3" fontId="87" fillId="0" borderId="10" xfId="94" applyNumberFormat="1" applyFont="1" applyFill="1" applyBorder="1" applyAlignment="1" quotePrefix="1">
      <alignment horizontal="justify" vertical="center" wrapText="1"/>
      <protection/>
    </xf>
    <xf numFmtId="49" fontId="86" fillId="0" borderId="10" xfId="94" applyNumberFormat="1" applyFont="1" applyFill="1" applyBorder="1" applyAlignment="1" quotePrefix="1">
      <alignment horizontal="center" vertical="center"/>
      <protection/>
    </xf>
    <xf numFmtId="3" fontId="86" fillId="0" borderId="10" xfId="94" applyNumberFormat="1" applyFont="1" applyFill="1" applyBorder="1" applyAlignment="1">
      <alignment horizontal="left" vertical="center"/>
      <protection/>
    </xf>
    <xf numFmtId="174" fontId="86" fillId="0" borderId="10" xfId="42" applyNumberFormat="1" applyFont="1" applyFill="1" applyBorder="1" applyAlignment="1" quotePrefix="1">
      <alignment horizontal="center" vertical="center"/>
    </xf>
    <xf numFmtId="3" fontId="86" fillId="0" borderId="0" xfId="94" applyNumberFormat="1" applyFont="1" applyFill="1" applyBorder="1" applyAlignment="1">
      <alignment vertical="center"/>
      <protection/>
    </xf>
    <xf numFmtId="49" fontId="86" fillId="33" borderId="10" xfId="94" applyNumberFormat="1" applyFont="1" applyFill="1" applyBorder="1" applyAlignment="1">
      <alignment horizontal="center" vertical="center"/>
      <protection/>
    </xf>
    <xf numFmtId="1" fontId="86" fillId="33" borderId="10" xfId="94" applyNumberFormat="1" applyFont="1" applyFill="1" applyBorder="1" applyAlignment="1">
      <alignment horizontal="justify" vertical="center" wrapText="1"/>
      <protection/>
    </xf>
    <xf numFmtId="174" fontId="86" fillId="33" borderId="10" xfId="42" applyNumberFormat="1" applyFont="1" applyFill="1" applyBorder="1" applyAlignment="1">
      <alignment horizontal="center" vertical="center" wrapText="1"/>
    </xf>
    <xf numFmtId="174" fontId="86" fillId="33" borderId="10" xfId="42" applyNumberFormat="1" applyFont="1" applyFill="1" applyBorder="1" applyAlignment="1">
      <alignment horizontal="right" vertical="center"/>
    </xf>
    <xf numFmtId="174" fontId="86" fillId="33" borderId="10" xfId="42" applyNumberFormat="1" applyFont="1" applyFill="1" applyBorder="1" applyAlignment="1" quotePrefix="1">
      <alignment horizontal="center" vertical="center" wrapText="1"/>
    </xf>
    <xf numFmtId="49" fontId="87" fillId="0" borderId="10" xfId="94" applyNumberFormat="1" applyFont="1" applyFill="1" applyBorder="1" applyAlignment="1">
      <alignment horizontal="center" vertical="center"/>
      <protection/>
    </xf>
    <xf numFmtId="174" fontId="87" fillId="0" borderId="10" xfId="42" applyNumberFormat="1" applyFont="1" applyFill="1" applyBorder="1" applyAlignment="1">
      <alignment horizontal="right" vertical="center"/>
    </xf>
    <xf numFmtId="174" fontId="89" fillId="0" borderId="10" xfId="42" applyNumberFormat="1" applyFont="1" applyFill="1" applyBorder="1" applyAlignment="1">
      <alignment horizontal="right" vertical="center"/>
    </xf>
    <xf numFmtId="174" fontId="87" fillId="0" borderId="10" xfId="42" applyNumberFormat="1" applyFont="1" applyFill="1" applyBorder="1" applyAlignment="1">
      <alignment vertical="center"/>
    </xf>
    <xf numFmtId="174" fontId="89" fillId="0" borderId="10" xfId="42" applyNumberFormat="1" applyFont="1" applyFill="1" applyBorder="1" applyAlignment="1">
      <alignment vertical="center"/>
    </xf>
    <xf numFmtId="1" fontId="87" fillId="0" borderId="10" xfId="94" applyNumberFormat="1" applyFont="1" applyFill="1" applyBorder="1" applyAlignment="1">
      <alignment vertical="center"/>
      <protection/>
    </xf>
    <xf numFmtId="3" fontId="87" fillId="0" borderId="10" xfId="94" applyNumberFormat="1" applyFont="1" applyFill="1" applyBorder="1" applyAlignment="1">
      <alignment vertical="center" wrapText="1"/>
      <protection/>
    </xf>
    <xf numFmtId="1" fontId="87" fillId="0" borderId="0" xfId="94" applyNumberFormat="1" applyFont="1" applyFill="1" applyAlignment="1">
      <alignment vertical="center"/>
      <protection/>
    </xf>
    <xf numFmtId="0" fontId="87" fillId="0" borderId="10" xfId="94" applyNumberFormat="1" applyFont="1" applyFill="1" applyBorder="1" applyAlignment="1">
      <alignment horizontal="center" vertical="center" wrapText="1"/>
      <protection/>
    </xf>
    <xf numFmtId="174" fontId="87" fillId="0" borderId="10" xfId="42" applyNumberFormat="1" applyFont="1" applyFill="1" applyBorder="1" applyAlignment="1">
      <alignment horizontal="center" vertical="center" wrapText="1"/>
    </xf>
    <xf numFmtId="174" fontId="87" fillId="0" borderId="10" xfId="42" applyNumberFormat="1" applyFont="1" applyFill="1" applyBorder="1" applyAlignment="1">
      <alignment horizontal="right" vertical="center"/>
    </xf>
    <xf numFmtId="174" fontId="87" fillId="0" borderId="10" xfId="42" applyNumberFormat="1" applyFont="1" applyFill="1" applyBorder="1" applyAlignment="1">
      <alignment vertical="center"/>
    </xf>
    <xf numFmtId="3" fontId="86" fillId="0" borderId="10" xfId="94" applyNumberFormat="1" applyFont="1" applyFill="1" applyBorder="1" applyAlignment="1" quotePrefix="1">
      <alignment horizontal="justify" vertical="center" wrapText="1"/>
      <protection/>
    </xf>
    <xf numFmtId="1" fontId="87" fillId="0" borderId="10" xfId="94" applyNumberFormat="1" applyFont="1" applyFill="1" applyBorder="1" applyAlignment="1">
      <alignment horizontal="center" vertical="center" wrapText="1"/>
      <protection/>
    </xf>
    <xf numFmtId="3" fontId="87" fillId="0" borderId="10" xfId="94" applyNumberFormat="1" applyFont="1" applyFill="1" applyBorder="1" applyAlignment="1">
      <alignment vertical="center" wrapText="1"/>
      <protection/>
    </xf>
    <xf numFmtId="49" fontId="87" fillId="0" borderId="10" xfId="94" applyNumberFormat="1" applyFont="1" applyFill="1" applyBorder="1" applyAlignment="1">
      <alignment horizontal="center" vertical="center"/>
      <protection/>
    </xf>
    <xf numFmtId="1" fontId="87" fillId="0" borderId="10" xfId="94" applyNumberFormat="1" applyFont="1" applyFill="1" applyBorder="1" applyAlignment="1">
      <alignment horizontal="center" vertical="center" wrapText="1"/>
      <protection/>
    </xf>
    <xf numFmtId="1" fontId="87" fillId="0" borderId="10" xfId="94" applyNumberFormat="1" applyFont="1" applyFill="1" applyBorder="1" applyAlignment="1">
      <alignment vertical="center"/>
      <protection/>
    </xf>
    <xf numFmtId="0" fontId="87" fillId="0" borderId="10" xfId="0" applyFont="1" applyFill="1" applyBorder="1" applyAlignment="1">
      <alignment horizontal="center" vertical="center" wrapText="1"/>
    </xf>
    <xf numFmtId="1" fontId="86" fillId="0" borderId="10" xfId="94" applyNumberFormat="1" applyFont="1" applyFill="1" applyBorder="1" applyAlignment="1">
      <alignment horizontal="center" vertical="center" wrapText="1"/>
      <protection/>
    </xf>
    <xf numFmtId="0" fontId="86" fillId="0" borderId="10" xfId="0" applyFont="1" applyFill="1" applyBorder="1" applyAlignment="1">
      <alignment horizontal="center" vertical="center" wrapText="1"/>
    </xf>
    <xf numFmtId="43" fontId="89" fillId="0" borderId="10" xfId="42" applyFont="1" applyFill="1" applyBorder="1" applyAlignment="1">
      <alignment horizontal="right" vertical="center"/>
    </xf>
    <xf numFmtId="1" fontId="87" fillId="0" borderId="10" xfId="94" applyNumberFormat="1" applyFont="1" applyFill="1" applyBorder="1" applyAlignment="1">
      <alignment horizontal="center" vertical="center"/>
      <protection/>
    </xf>
    <xf numFmtId="1" fontId="86" fillId="0" borderId="0" xfId="94" applyNumberFormat="1" applyFont="1" applyFill="1" applyAlignment="1">
      <alignment horizontal="center" vertical="center" wrapText="1"/>
      <protection/>
    </xf>
    <xf numFmtId="1" fontId="87" fillId="0" borderId="0" xfId="94" applyNumberFormat="1" applyFont="1" applyFill="1" applyBorder="1" applyAlignment="1">
      <alignment vertical="center"/>
      <protection/>
    </xf>
    <xf numFmtId="49" fontId="86" fillId="0" borderId="11" xfId="94" applyNumberFormat="1" applyFont="1" applyFill="1" applyBorder="1" applyAlignment="1">
      <alignment horizontal="center" vertical="center"/>
      <protection/>
    </xf>
    <xf numFmtId="0" fontId="86" fillId="0" borderId="11" xfId="0" applyFont="1" applyFill="1" applyBorder="1" applyAlignment="1">
      <alignment vertical="center" wrapText="1"/>
    </xf>
    <xf numFmtId="174" fontId="86" fillId="0" borderId="11" xfId="42" applyNumberFormat="1" applyFont="1" applyFill="1" applyBorder="1" applyAlignment="1">
      <alignment horizontal="center" vertical="center" wrapText="1"/>
    </xf>
    <xf numFmtId="174" fontId="86" fillId="0" borderId="11" xfId="42" applyNumberFormat="1" applyFont="1" applyFill="1" applyBorder="1" applyAlignment="1">
      <alignment horizontal="right" vertical="center"/>
    </xf>
    <xf numFmtId="1" fontId="86" fillId="0" borderId="0" xfId="94" applyNumberFormat="1" applyFont="1" applyFill="1" applyBorder="1" applyAlignment="1">
      <alignment vertical="center"/>
      <protection/>
    </xf>
    <xf numFmtId="174" fontId="87" fillId="0" borderId="10" xfId="42" applyNumberFormat="1" applyFont="1" applyFill="1" applyBorder="1" applyAlignment="1" quotePrefix="1">
      <alignment horizontal="center" vertical="center" wrapText="1"/>
    </xf>
    <xf numFmtId="1" fontId="87" fillId="0" borderId="10" xfId="94" applyNumberFormat="1" applyFont="1" applyFill="1" applyBorder="1" applyAlignment="1">
      <alignment vertical="center" wrapText="1"/>
      <protection/>
    </xf>
    <xf numFmtId="1" fontId="87" fillId="0" borderId="10" xfId="94" applyNumberFormat="1" applyFont="1" applyFill="1" applyBorder="1" applyAlignment="1">
      <alignment horizontal="right" vertical="center"/>
      <protection/>
    </xf>
    <xf numFmtId="1" fontId="89" fillId="0" borderId="10" xfId="94" applyNumberFormat="1" applyFont="1" applyFill="1" applyBorder="1" applyAlignment="1">
      <alignment horizontal="right" vertical="center"/>
      <protection/>
    </xf>
    <xf numFmtId="43" fontId="87" fillId="0" borderId="10" xfId="42" applyFont="1" applyFill="1" applyBorder="1" applyAlignment="1">
      <alignment horizontal="right" vertical="center"/>
    </xf>
    <xf numFmtId="1" fontId="88" fillId="0" borderId="10" xfId="94" applyNumberFormat="1" applyFont="1" applyFill="1" applyBorder="1" applyAlignment="1">
      <alignment vertical="center"/>
      <protection/>
    </xf>
    <xf numFmtId="49" fontId="87" fillId="0" borderId="0" xfId="94" applyNumberFormat="1" applyFont="1" applyFill="1" applyAlignment="1">
      <alignment horizontal="center" vertical="center"/>
      <protection/>
    </xf>
    <xf numFmtId="1" fontId="87" fillId="0" borderId="0" xfId="94" applyNumberFormat="1" applyFont="1" applyFill="1" applyAlignment="1">
      <alignment vertical="center" wrapText="1"/>
      <protection/>
    </xf>
    <xf numFmtId="1" fontId="87" fillId="0" borderId="0" xfId="94" applyNumberFormat="1" applyFont="1" applyFill="1" applyAlignment="1">
      <alignment horizontal="center" vertical="center" wrapText="1"/>
      <protection/>
    </xf>
    <xf numFmtId="1" fontId="87" fillId="0" borderId="0" xfId="94" applyNumberFormat="1" applyFont="1" applyFill="1" applyAlignment="1">
      <alignment horizontal="right" vertical="center"/>
      <protection/>
    </xf>
    <xf numFmtId="1" fontId="87" fillId="0" borderId="0" xfId="94" applyNumberFormat="1" applyFont="1" applyFill="1" applyBorder="1" applyAlignment="1">
      <alignment horizontal="right" vertical="center"/>
      <protection/>
    </xf>
    <xf numFmtId="1" fontId="89" fillId="0" borderId="0" xfId="94" applyNumberFormat="1" applyFont="1" applyFill="1" applyBorder="1" applyAlignment="1">
      <alignment horizontal="right" vertical="center"/>
      <protection/>
    </xf>
    <xf numFmtId="1" fontId="88" fillId="0" borderId="0" xfId="94" applyNumberFormat="1" applyFont="1" applyFill="1" applyAlignment="1">
      <alignment vertical="center"/>
      <protection/>
    </xf>
    <xf numFmtId="1" fontId="90" fillId="0" borderId="0" xfId="94" applyNumberFormat="1" applyFont="1" applyFill="1" applyAlignment="1">
      <alignment vertical="center"/>
      <protection/>
    </xf>
    <xf numFmtId="1" fontId="89" fillId="0" borderId="0" xfId="94" applyNumberFormat="1" applyFont="1" applyFill="1" applyAlignment="1">
      <alignment vertical="center"/>
      <protection/>
    </xf>
    <xf numFmtId="174" fontId="89" fillId="0" borderId="0" xfId="42" applyNumberFormat="1" applyFont="1" applyFill="1" applyAlignment="1">
      <alignment vertical="center"/>
    </xf>
    <xf numFmtId="49" fontId="87" fillId="0" borderId="0" xfId="94" applyNumberFormat="1" applyFont="1" applyFill="1" applyAlignment="1">
      <alignment vertical="center"/>
      <protection/>
    </xf>
    <xf numFmtId="1" fontId="87" fillId="0" borderId="0" xfId="94" applyNumberFormat="1" applyFont="1" applyFill="1" applyBorder="1" applyAlignment="1">
      <alignment vertical="center"/>
      <protection/>
    </xf>
    <xf numFmtId="1" fontId="86" fillId="0" borderId="0" xfId="94" applyNumberFormat="1" applyFont="1" applyFill="1" applyBorder="1" applyAlignment="1">
      <alignment horizontal="right" vertical="center"/>
      <protection/>
    </xf>
    <xf numFmtId="1" fontId="88" fillId="0" borderId="0" xfId="94" applyNumberFormat="1" applyFont="1" applyFill="1" applyBorder="1" applyAlignment="1">
      <alignment horizontal="right" vertical="center"/>
      <protection/>
    </xf>
    <xf numFmtId="1" fontId="87" fillId="0" borderId="0" xfId="94" applyNumberFormat="1" applyFont="1" applyFill="1" applyBorder="1" applyAlignment="1">
      <alignment horizontal="left" vertical="center" wrapText="1"/>
      <protection/>
    </xf>
    <xf numFmtId="43" fontId="89" fillId="0" borderId="0" xfId="42" applyNumberFormat="1" applyFont="1" applyFill="1" applyBorder="1" applyAlignment="1">
      <alignment horizontal="left" vertical="center" wrapText="1"/>
    </xf>
    <xf numFmtId="1" fontId="89" fillId="0" borderId="0" xfId="94" applyNumberFormat="1" applyFont="1" applyFill="1" applyBorder="1" applyAlignment="1">
      <alignment horizontal="left" vertical="center" wrapText="1"/>
      <protection/>
    </xf>
    <xf numFmtId="43" fontId="87" fillId="0" borderId="0" xfId="42" applyFont="1" applyFill="1" applyBorder="1" applyAlignment="1">
      <alignment horizontal="left" vertical="center" wrapText="1"/>
    </xf>
    <xf numFmtId="43" fontId="89" fillId="0" borderId="0" xfId="42" applyNumberFormat="1" applyFont="1" applyFill="1" applyBorder="1" applyAlignment="1">
      <alignment horizontal="right" vertical="center"/>
    </xf>
    <xf numFmtId="1" fontId="89" fillId="0" borderId="0" xfId="94" applyNumberFormat="1" applyFont="1" applyFill="1" applyAlignment="1">
      <alignment horizontal="right" vertical="center"/>
      <protection/>
    </xf>
    <xf numFmtId="1" fontId="86" fillId="34" borderId="0" xfId="94" applyNumberFormat="1" applyFont="1" applyFill="1" applyAlignment="1">
      <alignment horizontal="center" vertical="center"/>
      <protection/>
    </xf>
    <xf numFmtId="174" fontId="86" fillId="34" borderId="10" xfId="42" applyNumberFormat="1" applyFont="1" applyFill="1" applyBorder="1" applyAlignment="1" quotePrefix="1">
      <alignment horizontal="center" vertical="center" wrapText="1"/>
    </xf>
    <xf numFmtId="174" fontId="86" fillId="34" borderId="10" xfId="42" applyNumberFormat="1" applyFont="1" applyFill="1" applyBorder="1" applyAlignment="1">
      <alignment horizontal="right" vertical="center"/>
    </xf>
    <xf numFmtId="1" fontId="87" fillId="34" borderId="0" xfId="94" applyNumberFormat="1" applyFont="1" applyFill="1" applyAlignment="1">
      <alignment vertical="center"/>
      <protection/>
    </xf>
    <xf numFmtId="3" fontId="87" fillId="34" borderId="10" xfId="94" applyNumberFormat="1" applyFont="1" applyFill="1" applyBorder="1" applyAlignment="1">
      <alignment horizontal="center" vertical="center" wrapText="1"/>
      <protection/>
    </xf>
    <xf numFmtId="174" fontId="86" fillId="34" borderId="10" xfId="42" applyNumberFormat="1" applyFont="1" applyFill="1" applyBorder="1" applyAlignment="1">
      <alignment vertical="center" wrapText="1"/>
    </xf>
    <xf numFmtId="174" fontId="87" fillId="34" borderId="10" xfId="42" applyNumberFormat="1" applyFont="1" applyFill="1" applyBorder="1" applyAlignment="1">
      <alignment vertical="center" wrapText="1"/>
    </xf>
    <xf numFmtId="43" fontId="87" fillId="34" borderId="10" xfId="42" applyFont="1" applyFill="1" applyBorder="1" applyAlignment="1">
      <alignment vertical="center" wrapText="1"/>
    </xf>
    <xf numFmtId="174" fontId="87" fillId="34" borderId="10" xfId="42" applyNumberFormat="1" applyFont="1" applyFill="1" applyBorder="1" applyAlignment="1">
      <alignment vertical="center" wrapText="1"/>
    </xf>
    <xf numFmtId="174" fontId="87" fillId="34" borderId="10" xfId="42" applyNumberFormat="1" applyFont="1" applyFill="1" applyBorder="1" applyAlignment="1">
      <alignment vertical="center"/>
    </xf>
    <xf numFmtId="1" fontId="87" fillId="34" borderId="10" xfId="94" applyNumberFormat="1" applyFont="1" applyFill="1" applyBorder="1" applyAlignment="1">
      <alignment vertical="center"/>
      <protection/>
    </xf>
    <xf numFmtId="1" fontId="89" fillId="0" borderId="0" xfId="94" applyNumberFormat="1" applyFont="1" applyFill="1" applyBorder="1" applyAlignment="1">
      <alignment vertical="center"/>
      <protection/>
    </xf>
    <xf numFmtId="184" fontId="87" fillId="0" borderId="10" xfId="42" applyNumberFormat="1" applyFont="1" applyFill="1" applyBorder="1" applyAlignment="1">
      <alignment horizontal="right" vertical="center"/>
    </xf>
    <xf numFmtId="1" fontId="91" fillId="0" borderId="10" xfId="94" applyNumberFormat="1" applyFont="1" applyFill="1" applyBorder="1" applyAlignment="1">
      <alignment horizontal="center" vertical="center"/>
      <protection/>
    </xf>
    <xf numFmtId="174" fontId="91" fillId="0" borderId="10" xfId="42" applyNumberFormat="1" applyFont="1" applyFill="1" applyBorder="1" applyAlignment="1">
      <alignment horizontal="center" vertical="center" wrapText="1"/>
    </xf>
    <xf numFmtId="174" fontId="91" fillId="0" borderId="10" xfId="42" applyNumberFormat="1" applyFont="1" applyFill="1" applyBorder="1" applyAlignment="1">
      <alignment horizontal="right" vertical="center"/>
    </xf>
    <xf numFmtId="174" fontId="92" fillId="0" borderId="10" xfId="42" applyNumberFormat="1" applyFont="1" applyFill="1" applyBorder="1" applyAlignment="1">
      <alignment horizontal="right" vertical="center"/>
    </xf>
    <xf numFmtId="174" fontId="93" fillId="0" borderId="10" xfId="42" applyNumberFormat="1" applyFont="1" applyFill="1" applyBorder="1" applyAlignment="1">
      <alignment horizontal="right" vertical="center"/>
    </xf>
    <xf numFmtId="174" fontId="91" fillId="0" borderId="10" xfId="42" applyNumberFormat="1" applyFont="1" applyFill="1" applyBorder="1" applyAlignment="1">
      <alignment vertical="center"/>
    </xf>
    <xf numFmtId="174" fontId="91" fillId="0" borderId="10" xfId="42" applyNumberFormat="1" applyFont="1" applyFill="1" applyBorder="1" applyAlignment="1" quotePrefix="1">
      <alignment horizontal="center" vertical="center" wrapText="1"/>
    </xf>
    <xf numFmtId="174" fontId="92" fillId="34" borderId="10" xfId="42" applyNumberFormat="1" applyFont="1" applyFill="1" applyBorder="1" applyAlignment="1">
      <alignment vertical="center" wrapText="1"/>
    </xf>
    <xf numFmtId="174" fontId="93" fillId="0" borderId="10" xfId="42" applyNumberFormat="1" applyFont="1" applyFill="1" applyBorder="1" applyAlignment="1">
      <alignment vertical="center"/>
    </xf>
    <xf numFmtId="174" fontId="92" fillId="0" borderId="10" xfId="42" applyNumberFormat="1" applyFont="1" applyFill="1" applyBorder="1" applyAlignment="1">
      <alignment vertical="center"/>
    </xf>
    <xf numFmtId="1" fontId="91" fillId="0" borderId="10" xfId="94" applyNumberFormat="1" applyFont="1" applyFill="1" applyBorder="1" applyAlignment="1">
      <alignment vertical="center"/>
      <protection/>
    </xf>
    <xf numFmtId="3" fontId="92" fillId="0" borderId="10" xfId="94" applyNumberFormat="1" applyFont="1" applyFill="1" applyBorder="1" applyAlignment="1">
      <alignment vertical="center" wrapText="1"/>
      <protection/>
    </xf>
    <xf numFmtId="1" fontId="91" fillId="0" borderId="0" xfId="94" applyNumberFormat="1" applyFont="1" applyFill="1" applyAlignment="1">
      <alignment vertical="center"/>
      <protection/>
    </xf>
    <xf numFmtId="43" fontId="87" fillId="0" borderId="0" xfId="42" applyFont="1" applyFill="1" applyAlignment="1">
      <alignment horizontal="right" vertical="center"/>
    </xf>
    <xf numFmtId="1" fontId="88" fillId="0" borderId="0" xfId="94" applyNumberFormat="1" applyFont="1" applyFill="1" applyAlignment="1">
      <alignment horizontal="center" vertical="center"/>
      <protection/>
    </xf>
    <xf numFmtId="174" fontId="88" fillId="0" borderId="10" xfId="42" applyNumberFormat="1" applyFont="1" applyFill="1" applyBorder="1" applyAlignment="1" quotePrefix="1">
      <alignment horizontal="center" vertical="center" wrapText="1"/>
    </xf>
    <xf numFmtId="1" fontId="89" fillId="0" borderId="10" xfId="94" applyNumberFormat="1" applyFont="1" applyFill="1" applyBorder="1" applyAlignment="1">
      <alignment vertical="center"/>
      <protection/>
    </xf>
    <xf numFmtId="1" fontId="89" fillId="0" borderId="10" xfId="94" applyNumberFormat="1" applyFont="1" applyFill="1" applyBorder="1" applyAlignment="1">
      <alignment vertical="center" wrapText="1"/>
      <protection/>
    </xf>
    <xf numFmtId="1" fontId="89" fillId="0" borderId="12" xfId="94" applyNumberFormat="1" applyFont="1" applyFill="1" applyBorder="1" applyAlignment="1">
      <alignment vertical="center"/>
      <protection/>
    </xf>
    <xf numFmtId="43" fontId="89" fillId="0" borderId="12" xfId="42" applyFont="1" applyFill="1" applyBorder="1" applyAlignment="1">
      <alignment vertical="center"/>
    </xf>
    <xf numFmtId="1" fontId="10" fillId="0" borderId="10" xfId="94" applyNumberFormat="1" applyFont="1" applyFill="1" applyBorder="1" applyAlignment="1">
      <alignment horizontal="justify" vertical="center" wrapText="1"/>
      <protection/>
    </xf>
    <xf numFmtId="174" fontId="88" fillId="33" borderId="10" xfId="42" applyNumberFormat="1" applyFont="1" applyFill="1" applyBorder="1" applyAlignment="1" quotePrefix="1">
      <alignment horizontal="center" vertical="center" wrapText="1"/>
    </xf>
    <xf numFmtId="49" fontId="87" fillId="0" borderId="11" xfId="94" applyNumberFormat="1" applyFont="1" applyFill="1" applyBorder="1" applyAlignment="1">
      <alignment horizontal="center" vertical="center"/>
      <protection/>
    </xf>
    <xf numFmtId="174" fontId="87" fillId="0" borderId="11" xfId="42" applyNumberFormat="1" applyFont="1" applyFill="1" applyBorder="1" applyAlignment="1">
      <alignment horizontal="center" vertical="center" wrapText="1"/>
    </xf>
    <xf numFmtId="174" fontId="87" fillId="0" borderId="11" xfId="42" applyNumberFormat="1" applyFont="1" applyFill="1" applyBorder="1" applyAlignment="1">
      <alignment horizontal="right" vertical="center"/>
    </xf>
    <xf numFmtId="1" fontId="87" fillId="0" borderId="10" xfId="94" applyNumberFormat="1" applyFont="1" applyFill="1" applyBorder="1" applyAlignment="1" quotePrefix="1">
      <alignment horizontal="justify" vertical="center" wrapText="1"/>
      <protection/>
    </xf>
    <xf numFmtId="174" fontId="87" fillId="0" borderId="13" xfId="42" applyNumberFormat="1" applyFont="1" applyFill="1" applyBorder="1" applyAlignment="1">
      <alignment horizontal="right" vertical="center"/>
    </xf>
    <xf numFmtId="174" fontId="87" fillId="0" borderId="10" xfId="94" applyNumberFormat="1" applyFont="1" applyFill="1" applyBorder="1" applyAlignment="1">
      <alignment vertical="center"/>
      <protection/>
    </xf>
    <xf numFmtId="0" fontId="86" fillId="0" borderId="10" xfId="0" applyFont="1" applyFill="1" applyBorder="1" applyAlignment="1">
      <alignment vertical="center" wrapText="1"/>
    </xf>
    <xf numFmtId="3" fontId="89" fillId="0" borderId="10" xfId="94" applyNumberFormat="1" applyFont="1" applyFill="1" applyBorder="1" applyAlignment="1">
      <alignment horizontal="center" vertical="center" wrapText="1"/>
      <protection/>
    </xf>
    <xf numFmtId="3" fontId="87" fillId="0" borderId="10" xfId="94" applyNumberFormat="1" applyFont="1" applyFill="1" applyBorder="1" applyAlignment="1">
      <alignment horizontal="center" vertical="center" wrapText="1"/>
      <protection/>
    </xf>
    <xf numFmtId="1" fontId="86" fillId="0" borderId="0" xfId="94" applyNumberFormat="1" applyFont="1" applyFill="1" applyAlignment="1">
      <alignment horizontal="center" vertical="center"/>
      <protection/>
    </xf>
    <xf numFmtId="3" fontId="86" fillId="0" borderId="10" xfId="94" applyNumberFormat="1" applyFont="1" applyFill="1" applyBorder="1" applyAlignment="1">
      <alignment horizontal="center" vertical="center" wrapText="1"/>
      <protection/>
    </xf>
    <xf numFmtId="49" fontId="11" fillId="0" borderId="10" xfId="94" applyNumberFormat="1" applyFont="1" applyFill="1" applyBorder="1" applyAlignment="1">
      <alignment horizontal="center" vertical="center"/>
      <protection/>
    </xf>
    <xf numFmtId="0" fontId="11" fillId="0" borderId="10" xfId="0" applyFont="1" applyFill="1" applyBorder="1" applyAlignment="1">
      <alignment vertical="center" wrapText="1"/>
    </xf>
    <xf numFmtId="174" fontId="11" fillId="0" borderId="10" xfId="42" applyNumberFormat="1" applyFont="1" applyFill="1" applyBorder="1" applyAlignment="1">
      <alignment horizontal="right" vertical="center"/>
    </xf>
    <xf numFmtId="174" fontId="11" fillId="0" borderId="13" xfId="42" applyNumberFormat="1" applyFont="1" applyFill="1" applyBorder="1" applyAlignment="1">
      <alignment horizontal="right" vertical="center"/>
    </xf>
    <xf numFmtId="174" fontId="15" fillId="0" borderId="10" xfId="42" applyNumberFormat="1" applyFont="1" applyFill="1" applyBorder="1" applyAlignment="1">
      <alignment horizontal="right" vertical="center"/>
    </xf>
    <xf numFmtId="174" fontId="11" fillId="0" borderId="10" xfId="42" applyNumberFormat="1" applyFont="1" applyFill="1" applyBorder="1" applyAlignment="1">
      <alignment vertical="center"/>
    </xf>
    <xf numFmtId="174" fontId="16" fillId="0" borderId="10" xfId="42" applyNumberFormat="1" applyFont="1" applyFill="1" applyBorder="1" applyAlignment="1" quotePrefix="1">
      <alignment horizontal="center" vertical="center" wrapText="1"/>
    </xf>
    <xf numFmtId="174" fontId="11" fillId="0" borderId="10" xfId="42" applyNumberFormat="1" applyFont="1" applyFill="1" applyBorder="1" applyAlignment="1">
      <alignment vertical="center" wrapText="1"/>
    </xf>
    <xf numFmtId="174" fontId="16" fillId="0" borderId="10" xfId="42" applyNumberFormat="1" applyFont="1" applyFill="1" applyBorder="1" applyAlignment="1">
      <alignment vertical="center"/>
    </xf>
    <xf numFmtId="174" fontId="15" fillId="0" borderId="10" xfId="42" applyNumberFormat="1" applyFont="1" applyFill="1" applyBorder="1" applyAlignment="1">
      <alignment vertical="center"/>
    </xf>
    <xf numFmtId="174" fontId="11" fillId="0" borderId="10" xfId="94" applyNumberFormat="1" applyFont="1" applyFill="1" applyBorder="1" applyAlignment="1">
      <alignment vertical="center"/>
      <protection/>
    </xf>
    <xf numFmtId="1" fontId="11" fillId="0" borderId="10" xfId="94" applyNumberFormat="1" applyFont="1" applyFill="1" applyBorder="1" applyAlignment="1">
      <alignment vertical="center"/>
      <protection/>
    </xf>
    <xf numFmtId="3" fontId="11" fillId="0" borderId="10" xfId="94" applyNumberFormat="1" applyFont="1" applyFill="1" applyBorder="1" applyAlignment="1">
      <alignment vertical="center" wrapText="1"/>
      <protection/>
    </xf>
    <xf numFmtId="1" fontId="11" fillId="0" borderId="0" xfId="94" applyNumberFormat="1" applyFont="1" applyFill="1" applyBorder="1" applyAlignment="1">
      <alignment vertical="center"/>
      <protection/>
    </xf>
    <xf numFmtId="49" fontId="94" fillId="35" borderId="10" xfId="94" applyNumberFormat="1" applyFont="1" applyFill="1" applyBorder="1" applyAlignment="1">
      <alignment horizontal="center" vertical="center"/>
      <protection/>
    </xf>
    <xf numFmtId="0" fontId="94" fillId="35" borderId="10" xfId="0" applyFont="1" applyFill="1" applyBorder="1" applyAlignment="1">
      <alignment vertical="center" wrapText="1"/>
    </xf>
    <xf numFmtId="174" fontId="94" fillId="35" borderId="10" xfId="42" applyNumberFormat="1" applyFont="1" applyFill="1" applyBorder="1" applyAlignment="1">
      <alignment horizontal="center" vertical="center" wrapText="1"/>
    </xf>
    <xf numFmtId="174" fontId="94" fillId="35" borderId="10" xfId="42" applyNumberFormat="1" applyFont="1" applyFill="1" applyBorder="1" applyAlignment="1">
      <alignment horizontal="right" vertical="center"/>
    </xf>
    <xf numFmtId="174" fontId="95" fillId="35" borderId="10" xfId="42" applyNumberFormat="1" applyFont="1" applyFill="1" applyBorder="1" applyAlignment="1">
      <alignment horizontal="right" vertical="center"/>
    </xf>
    <xf numFmtId="174" fontId="94" fillId="35" borderId="10" xfId="42" applyNumberFormat="1" applyFont="1" applyFill="1" applyBorder="1" applyAlignment="1">
      <alignment vertical="center"/>
    </xf>
    <xf numFmtId="174" fontId="96" fillId="35" borderId="10" xfId="42" applyNumberFormat="1" applyFont="1" applyFill="1" applyBorder="1" applyAlignment="1" quotePrefix="1">
      <alignment horizontal="center" vertical="center" wrapText="1"/>
    </xf>
    <xf numFmtId="174" fontId="97" fillId="35" borderId="10" xfId="42" applyNumberFormat="1" applyFont="1" applyFill="1" applyBorder="1" applyAlignment="1" quotePrefix="1">
      <alignment horizontal="center" vertical="center" wrapText="1"/>
    </xf>
    <xf numFmtId="174" fontId="94" fillId="35" borderId="10" xfId="42" applyNumberFormat="1" applyFont="1" applyFill="1" applyBorder="1" applyAlignment="1">
      <alignment vertical="center" wrapText="1"/>
    </xf>
    <xf numFmtId="174" fontId="97" fillId="35" borderId="10" xfId="42" applyNumberFormat="1" applyFont="1" applyFill="1" applyBorder="1" applyAlignment="1">
      <alignment vertical="center"/>
    </xf>
    <xf numFmtId="174" fontId="95" fillId="35" borderId="10" xfId="42" applyNumberFormat="1" applyFont="1" applyFill="1" applyBorder="1" applyAlignment="1">
      <alignment vertical="center"/>
    </xf>
    <xf numFmtId="1" fontId="94" fillId="35" borderId="10" xfId="94" applyNumberFormat="1" applyFont="1" applyFill="1" applyBorder="1" applyAlignment="1">
      <alignment vertical="center"/>
      <protection/>
    </xf>
    <xf numFmtId="3" fontId="94" fillId="35" borderId="10" xfId="94" applyNumberFormat="1" applyFont="1" applyFill="1" applyBorder="1" applyAlignment="1">
      <alignment vertical="center" wrapText="1"/>
      <protection/>
    </xf>
    <xf numFmtId="174" fontId="94" fillId="35" borderId="13" xfId="42" applyNumberFormat="1" applyFont="1" applyFill="1" applyBorder="1" applyAlignment="1">
      <alignment horizontal="right" vertical="center"/>
    </xf>
    <xf numFmtId="174" fontId="94" fillId="35" borderId="10" xfId="94" applyNumberFormat="1" applyFont="1" applyFill="1" applyBorder="1" applyAlignment="1">
      <alignment vertical="center"/>
      <protection/>
    </xf>
    <xf numFmtId="174" fontId="94" fillId="35" borderId="10" xfId="42" applyNumberFormat="1" applyFont="1" applyFill="1" applyBorder="1" applyAlignment="1">
      <alignment horizontal="center" vertical="center"/>
    </xf>
    <xf numFmtId="49" fontId="94" fillId="35" borderId="10" xfId="94" applyNumberFormat="1" applyFont="1" applyFill="1" applyBorder="1" applyAlignment="1">
      <alignment horizontal="left" vertical="center"/>
      <protection/>
    </xf>
    <xf numFmtId="43" fontId="98" fillId="0" borderId="10" xfId="42" applyFont="1" applyFill="1" applyBorder="1" applyAlignment="1" quotePrefix="1">
      <alignment horizontal="center" vertical="center" wrapText="1"/>
    </xf>
    <xf numFmtId="1" fontId="98" fillId="0" borderId="10" xfId="94" applyNumberFormat="1" applyFont="1" applyFill="1" applyBorder="1" applyAlignment="1">
      <alignment vertical="center"/>
      <protection/>
    </xf>
    <xf numFmtId="174" fontId="98" fillId="0" borderId="10" xfId="42" applyNumberFormat="1" applyFont="1" applyFill="1" applyBorder="1" applyAlignment="1" quotePrefix="1">
      <alignment horizontal="center" vertical="center"/>
    </xf>
    <xf numFmtId="174" fontId="98" fillId="33" borderId="10" xfId="42" applyNumberFormat="1" applyFont="1" applyFill="1" applyBorder="1" applyAlignment="1">
      <alignment horizontal="right" vertical="center"/>
    </xf>
    <xf numFmtId="174" fontId="98" fillId="0" borderId="10" xfId="42" applyNumberFormat="1" applyFont="1" applyFill="1" applyBorder="1" applyAlignment="1">
      <alignment horizontal="right" vertical="center"/>
    </xf>
    <xf numFmtId="1" fontId="99" fillId="0" borderId="10" xfId="94" applyNumberFormat="1" applyFont="1" applyFill="1" applyBorder="1" applyAlignment="1">
      <alignment vertical="center"/>
      <protection/>
    </xf>
    <xf numFmtId="1" fontId="99" fillId="0" borderId="10" xfId="94" applyNumberFormat="1" applyFont="1" applyFill="1" applyBorder="1" applyAlignment="1">
      <alignment horizontal="center" vertical="center" wrapText="1"/>
      <protection/>
    </xf>
    <xf numFmtId="1" fontId="99" fillId="0" borderId="10" xfId="94" applyNumberFormat="1" applyFont="1" applyFill="1" applyBorder="1" applyAlignment="1">
      <alignment vertical="center" wrapText="1"/>
      <protection/>
    </xf>
    <xf numFmtId="1" fontId="99" fillId="0" borderId="10" xfId="94" applyNumberFormat="1" applyFont="1" applyFill="1" applyBorder="1" applyAlignment="1">
      <alignment horizontal="left" vertical="center" wrapText="1"/>
      <protection/>
    </xf>
    <xf numFmtId="1" fontId="100" fillId="0" borderId="10" xfId="94" applyNumberFormat="1" applyFont="1" applyFill="1" applyBorder="1" applyAlignment="1">
      <alignment vertical="center" wrapText="1"/>
      <protection/>
    </xf>
    <xf numFmtId="1" fontId="98" fillId="0" borderId="10" xfId="94" applyNumberFormat="1" applyFont="1" applyFill="1" applyBorder="1" applyAlignment="1">
      <alignment horizontal="right" vertical="center"/>
      <protection/>
    </xf>
    <xf numFmtId="43" fontId="98" fillId="0" borderId="10" xfId="42" applyFont="1" applyFill="1" applyBorder="1" applyAlignment="1">
      <alignment horizontal="right" vertical="center"/>
    </xf>
    <xf numFmtId="174" fontId="98" fillId="0" borderId="11" xfId="42" applyNumberFormat="1" applyFont="1" applyFill="1" applyBorder="1" applyAlignment="1">
      <alignment horizontal="right" vertical="center"/>
    </xf>
    <xf numFmtId="3" fontId="87" fillId="0" borderId="10" xfId="94" applyNumberFormat="1" applyFont="1" applyFill="1" applyBorder="1" applyAlignment="1">
      <alignment horizontal="center" vertical="center" wrapText="1"/>
      <protection/>
    </xf>
    <xf numFmtId="1" fontId="86" fillId="0" borderId="0" xfId="94" applyNumberFormat="1" applyFont="1" applyFill="1" applyAlignment="1">
      <alignment horizontal="center" vertical="center"/>
      <protection/>
    </xf>
    <xf numFmtId="0" fontId="101" fillId="0" borderId="10" xfId="0" applyFont="1" applyBorder="1" applyAlignment="1">
      <alignment horizontal="center" vertical="center" wrapText="1"/>
    </xf>
    <xf numFmtId="3" fontId="102" fillId="0" borderId="10" xfId="0" applyNumberFormat="1" applyFont="1" applyBorder="1" applyAlignment="1">
      <alignment horizontal="right" vertical="center" wrapText="1"/>
    </xf>
    <xf numFmtId="4" fontId="102" fillId="0" borderId="10" xfId="0" applyNumberFormat="1" applyFont="1" applyBorder="1" applyAlignment="1">
      <alignment horizontal="right" vertical="center" wrapText="1"/>
    </xf>
    <xf numFmtId="0" fontId="102" fillId="0" borderId="10" xfId="0" applyFont="1" applyBorder="1" applyAlignment="1">
      <alignment horizontal="right" vertical="center" wrapText="1"/>
    </xf>
    <xf numFmtId="0" fontId="103" fillId="0" borderId="10" xfId="0" applyFont="1" applyBorder="1" applyAlignment="1">
      <alignment vertical="center" wrapText="1"/>
    </xf>
    <xf numFmtId="0" fontId="102" fillId="0" borderId="10" xfId="0" applyFont="1" applyBorder="1" applyAlignment="1">
      <alignment horizontal="justify" vertical="center" wrapText="1"/>
    </xf>
    <xf numFmtId="0" fontId="103" fillId="0" borderId="10" xfId="0" applyFont="1" applyBorder="1" applyAlignment="1">
      <alignment horizontal="justify" vertical="center" wrapText="1"/>
    </xf>
    <xf numFmtId="0" fontId="104" fillId="0" borderId="10" xfId="0" applyFont="1" applyBorder="1" applyAlignment="1">
      <alignment horizontal="justify" vertical="center" wrapText="1"/>
    </xf>
    <xf numFmtId="1" fontId="86" fillId="0" borderId="0" xfId="94" applyNumberFormat="1" applyFont="1" applyFill="1" applyAlignment="1">
      <alignment vertical="center" wrapText="1"/>
      <protection/>
    </xf>
    <xf numFmtId="1" fontId="89" fillId="0" borderId="0" xfId="94" applyNumberFormat="1" applyFont="1" applyFill="1" applyAlignment="1">
      <alignment vertical="center" wrapText="1"/>
      <protection/>
    </xf>
    <xf numFmtId="184" fontId="102" fillId="0" borderId="10" xfId="42" applyNumberFormat="1" applyFont="1" applyBorder="1" applyAlignment="1">
      <alignment horizontal="right" vertical="center" wrapText="1"/>
    </xf>
    <xf numFmtId="43" fontId="102" fillId="0" borderId="10" xfId="42" applyFont="1" applyBorder="1" applyAlignment="1">
      <alignment horizontal="right" vertical="center" wrapText="1"/>
    </xf>
    <xf numFmtId="184" fontId="104" fillId="0" borderId="10" xfId="42" applyNumberFormat="1" applyFont="1" applyBorder="1" applyAlignment="1">
      <alignment horizontal="right" vertical="center" wrapText="1"/>
    </xf>
    <xf numFmtId="0" fontId="102" fillId="0" borderId="10" xfId="0" applyFont="1" applyBorder="1" applyAlignment="1">
      <alignment vertical="center" wrapText="1"/>
    </xf>
    <xf numFmtId="0" fontId="87" fillId="0" borderId="10" xfId="0" applyFont="1" applyBorder="1" applyAlignment="1">
      <alignment horizontal="center" vertical="center" wrapText="1"/>
    </xf>
    <xf numFmtId="0" fontId="104" fillId="0" borderId="10" xfId="0" applyFont="1" applyBorder="1" applyAlignment="1">
      <alignment horizontal="center" vertical="center" wrapText="1"/>
    </xf>
    <xf numFmtId="0" fontId="103" fillId="0" borderId="10" xfId="0" applyFont="1" applyFill="1" applyBorder="1" applyAlignment="1">
      <alignment vertical="center" wrapText="1"/>
    </xf>
    <xf numFmtId="0" fontId="103" fillId="0" borderId="10" xfId="0" applyFont="1" applyFill="1" applyBorder="1" applyAlignment="1">
      <alignment horizontal="justify" vertical="center" wrapText="1"/>
    </xf>
    <xf numFmtId="184" fontId="102" fillId="0" borderId="10" xfId="42" applyNumberFormat="1" applyFont="1" applyFill="1" applyBorder="1" applyAlignment="1">
      <alignment horizontal="right" vertical="center" wrapText="1"/>
    </xf>
    <xf numFmtId="184" fontId="103" fillId="0" borderId="10" xfId="42" applyNumberFormat="1" applyFont="1" applyFill="1" applyBorder="1" applyAlignment="1">
      <alignment vertical="center" wrapText="1"/>
    </xf>
    <xf numFmtId="184" fontId="103" fillId="0" borderId="10" xfId="42" applyNumberFormat="1" applyFont="1" applyFill="1" applyBorder="1" applyAlignment="1">
      <alignment horizontal="right" vertical="center" wrapText="1"/>
    </xf>
    <xf numFmtId="1" fontId="89" fillId="0" borderId="10" xfId="94" applyNumberFormat="1" applyFont="1" applyFill="1" applyBorder="1" applyAlignment="1">
      <alignment horizontal="justify" vertical="center" wrapText="1"/>
      <protection/>
    </xf>
    <xf numFmtId="174" fontId="102" fillId="0" borderId="10" xfId="42" applyNumberFormat="1" applyFont="1" applyBorder="1" applyAlignment="1">
      <alignment vertical="center" wrapText="1"/>
    </xf>
    <xf numFmtId="174" fontId="105" fillId="0" borderId="10" xfId="42" applyNumberFormat="1" applyFont="1" applyBorder="1" applyAlignment="1">
      <alignment vertical="center" wrapText="1"/>
    </xf>
    <xf numFmtId="3" fontId="102" fillId="0" borderId="10" xfId="0" applyNumberFormat="1" applyFont="1" applyBorder="1" applyAlignment="1">
      <alignment horizontal="center" vertical="center" wrapText="1"/>
    </xf>
    <xf numFmtId="0" fontId="106" fillId="0" borderId="0" xfId="0" applyFont="1" applyAlignment="1">
      <alignment/>
    </xf>
    <xf numFmtId="0" fontId="106" fillId="0" borderId="0" xfId="0" applyFont="1" applyAlignment="1">
      <alignment horizontal="center"/>
    </xf>
    <xf numFmtId="0" fontId="5" fillId="0" borderId="10" xfId="87" applyFont="1" applyBorder="1" applyAlignment="1">
      <alignment horizontal="center" vertical="center"/>
      <protection/>
    </xf>
    <xf numFmtId="0" fontId="5" fillId="0" borderId="10" xfId="87" applyFont="1" applyFill="1" applyBorder="1" applyAlignment="1">
      <alignment horizontal="center" vertical="center"/>
      <protection/>
    </xf>
    <xf numFmtId="0" fontId="4" fillId="0" borderId="10" xfId="87" applyFont="1" applyBorder="1" applyAlignment="1">
      <alignment horizontal="center" vertical="center"/>
      <protection/>
    </xf>
    <xf numFmtId="0" fontId="4" fillId="0" borderId="14" xfId="87" applyFont="1" applyBorder="1" applyAlignment="1">
      <alignment horizontal="left" vertical="center"/>
      <protection/>
    </xf>
    <xf numFmtId="3" fontId="4" fillId="0" borderId="10" xfId="87" applyNumberFormat="1" applyFont="1" applyBorder="1" applyAlignment="1">
      <alignment horizontal="center" vertical="center" wrapText="1"/>
      <protection/>
    </xf>
    <xf numFmtId="173" fontId="4" fillId="0" borderId="10" xfId="87" applyNumberFormat="1" applyFont="1" applyBorder="1" applyAlignment="1">
      <alignment horizontal="center" vertical="center" wrapText="1"/>
      <protection/>
    </xf>
    <xf numFmtId="0" fontId="18" fillId="0" borderId="0" xfId="0" applyFont="1" applyAlignment="1">
      <alignment/>
    </xf>
    <xf numFmtId="173" fontId="5" fillId="0" borderId="10" xfId="87" applyNumberFormat="1" applyFont="1" applyBorder="1" applyAlignment="1">
      <alignment horizontal="center" vertical="center"/>
      <protection/>
    </xf>
    <xf numFmtId="173" fontId="5" fillId="0" borderId="0" xfId="87" applyNumberFormat="1" applyFont="1" applyBorder="1" applyAlignment="1">
      <alignment horizontal="center" vertical="center"/>
      <protection/>
    </xf>
    <xf numFmtId="173" fontId="4" fillId="0" borderId="10" xfId="87" applyNumberFormat="1" applyFont="1" applyBorder="1" applyAlignment="1">
      <alignment horizontal="center" vertical="center"/>
      <protection/>
    </xf>
    <xf numFmtId="173" fontId="4" fillId="0" borderId="10" xfId="87" applyNumberFormat="1" applyFont="1" applyFill="1" applyBorder="1" applyAlignment="1">
      <alignment horizontal="center" vertical="center"/>
      <protection/>
    </xf>
    <xf numFmtId="173" fontId="19" fillId="0" borderId="10" xfId="87" applyNumberFormat="1" applyFont="1" applyBorder="1" applyAlignment="1">
      <alignment horizontal="center" vertical="center"/>
      <protection/>
    </xf>
    <xf numFmtId="173" fontId="5" fillId="0" borderId="10" xfId="55" applyNumberFormat="1" applyFont="1" applyFill="1" applyBorder="1" applyAlignment="1">
      <alignment horizontal="center" vertical="center"/>
    </xf>
    <xf numFmtId="0" fontId="106" fillId="0" borderId="0" xfId="0" applyFont="1" applyFill="1" applyAlignment="1">
      <alignment/>
    </xf>
    <xf numFmtId="173" fontId="5" fillId="0" borderId="10" xfId="55" applyNumberFormat="1" applyFont="1" applyBorder="1" applyAlignment="1">
      <alignment horizontal="center" vertical="center"/>
    </xf>
    <xf numFmtId="173" fontId="5" fillId="0" borderId="10" xfId="87" applyNumberFormat="1" applyFont="1" applyFill="1" applyBorder="1" applyAlignment="1">
      <alignment horizontal="center" vertical="center"/>
      <protection/>
    </xf>
    <xf numFmtId="0" fontId="103" fillId="0" borderId="10" xfId="0" applyFont="1" applyFill="1" applyBorder="1" applyAlignment="1">
      <alignment horizontal="center" vertical="center" wrapText="1"/>
    </xf>
    <xf numFmtId="0" fontId="102" fillId="0" borderId="10" xfId="0" applyFont="1" applyBorder="1" applyAlignment="1">
      <alignment horizontal="center" vertical="center" wrapText="1"/>
    </xf>
    <xf numFmtId="0" fontId="103" fillId="0" borderId="10" xfId="0" applyFont="1" applyBorder="1" applyAlignment="1">
      <alignment horizontal="center" vertical="center" wrapText="1"/>
    </xf>
    <xf numFmtId="0" fontId="105" fillId="0" borderId="10" xfId="0" applyFont="1" applyBorder="1" applyAlignment="1">
      <alignment horizontal="center" vertical="center" wrapText="1"/>
    </xf>
    <xf numFmtId="43" fontId="102" fillId="0" borderId="10" xfId="42" applyFont="1" applyBorder="1" applyAlignment="1">
      <alignment horizontal="center" vertical="center" wrapText="1"/>
    </xf>
    <xf numFmtId="184" fontId="103" fillId="0" borderId="10" xfId="42" applyNumberFormat="1" applyFont="1" applyBorder="1" applyAlignment="1">
      <alignment horizontal="right" vertical="center" wrapText="1"/>
    </xf>
    <xf numFmtId="184" fontId="103" fillId="0" borderId="10" xfId="42" applyNumberFormat="1" applyFont="1" applyBorder="1" applyAlignment="1">
      <alignment vertical="center" wrapText="1"/>
    </xf>
    <xf numFmtId="184" fontId="103" fillId="0" borderId="10" xfId="42" applyNumberFormat="1" applyFont="1" applyBorder="1" applyAlignment="1">
      <alignment horizontal="center" vertical="center" wrapText="1"/>
    </xf>
    <xf numFmtId="184" fontId="105" fillId="0" borderId="10" xfId="42" applyNumberFormat="1" applyFont="1" applyBorder="1" applyAlignment="1">
      <alignment horizontal="right" vertical="center" wrapText="1"/>
    </xf>
    <xf numFmtId="184" fontId="104" fillId="0" borderId="10" xfId="42" applyNumberFormat="1" applyFont="1" applyBorder="1" applyAlignment="1">
      <alignment vertical="center" wrapText="1"/>
    </xf>
    <xf numFmtId="4" fontId="104" fillId="0" borderId="10" xfId="0" applyNumberFormat="1" applyFont="1" applyBorder="1" applyAlignment="1">
      <alignment vertical="center" wrapText="1"/>
    </xf>
    <xf numFmtId="4" fontId="104" fillId="0" borderId="10" xfId="0" applyNumberFormat="1" applyFont="1" applyBorder="1" applyAlignment="1">
      <alignment horizontal="center" vertical="center" wrapText="1"/>
    </xf>
    <xf numFmtId="184" fontId="102" fillId="0" borderId="10" xfId="42" applyNumberFormat="1" applyFont="1" applyBorder="1" applyAlignment="1">
      <alignment vertical="center" wrapText="1"/>
    </xf>
    <xf numFmtId="0" fontId="107" fillId="0" borderId="0" xfId="0" applyFont="1" applyAlignment="1">
      <alignment vertical="center" wrapText="1"/>
    </xf>
    <xf numFmtId="0" fontId="107" fillId="0" borderId="0" xfId="0" applyFont="1" applyAlignment="1">
      <alignment horizontal="center" vertical="center" wrapText="1"/>
    </xf>
    <xf numFmtId="0" fontId="107" fillId="0" borderId="12" xfId="0" applyFont="1" applyBorder="1" applyAlignment="1">
      <alignment vertical="center" wrapText="1"/>
    </xf>
    <xf numFmtId="0" fontId="107" fillId="0" borderId="12" xfId="0" applyFont="1" applyBorder="1" applyAlignment="1">
      <alignment horizontal="center" vertical="center" wrapText="1"/>
    </xf>
    <xf numFmtId="0" fontId="87" fillId="0" borderId="10" xfId="0" applyFont="1" applyBorder="1" applyAlignment="1">
      <alignment vertical="center" wrapText="1"/>
    </xf>
    <xf numFmtId="4" fontId="87" fillId="0" borderId="10" xfId="0" applyNumberFormat="1" applyFont="1" applyBorder="1" applyAlignment="1">
      <alignment vertical="center" wrapText="1"/>
    </xf>
    <xf numFmtId="190" fontId="107" fillId="0" borderId="0" xfId="0" applyNumberFormat="1" applyFont="1" applyAlignment="1">
      <alignment vertical="center" wrapText="1"/>
    </xf>
    <xf numFmtId="4" fontId="86" fillId="0" borderId="10" xfId="0" applyNumberFormat="1" applyFont="1" applyFill="1" applyBorder="1" applyAlignment="1">
      <alignment vertical="center" wrapText="1"/>
    </xf>
    <xf numFmtId="190" fontId="107" fillId="0" borderId="0" xfId="0" applyNumberFormat="1" applyFont="1" applyFill="1" applyAlignment="1">
      <alignment vertical="center" wrapText="1"/>
    </xf>
    <xf numFmtId="0" fontId="107" fillId="0" borderId="0" xfId="0" applyFont="1" applyFill="1" applyAlignment="1">
      <alignment vertical="center" wrapText="1"/>
    </xf>
    <xf numFmtId="174" fontId="86" fillId="0" borderId="10" xfId="0" applyNumberFormat="1" applyFont="1" applyFill="1" applyBorder="1" applyAlignment="1">
      <alignment vertical="center" wrapText="1"/>
    </xf>
    <xf numFmtId="174" fontId="86" fillId="0" borderId="10" xfId="42" applyNumberFormat="1" applyFont="1" applyBorder="1" applyAlignment="1">
      <alignment vertical="center" wrapText="1"/>
    </xf>
    <xf numFmtId="0" fontId="108" fillId="0" borderId="11" xfId="0" applyFont="1" applyBorder="1" applyAlignment="1">
      <alignment vertical="center" wrapText="1"/>
    </xf>
    <xf numFmtId="0" fontId="108" fillId="0" borderId="0" xfId="0" applyFont="1" applyAlignment="1">
      <alignment vertical="center" wrapText="1"/>
    </xf>
    <xf numFmtId="0" fontId="108" fillId="0" borderId="15" xfId="0" applyFont="1" applyBorder="1" applyAlignment="1">
      <alignment vertical="center" wrapText="1"/>
    </xf>
    <xf numFmtId="0" fontId="108" fillId="0" borderId="13" xfId="0" applyFont="1" applyBorder="1" applyAlignment="1">
      <alignment vertical="center" wrapText="1"/>
    </xf>
    <xf numFmtId="0" fontId="109" fillId="0" borderId="10" xfId="0" applyFont="1" applyBorder="1" applyAlignment="1">
      <alignment horizontal="center" vertical="center" wrapText="1"/>
    </xf>
    <xf numFmtId="0" fontId="109" fillId="0" borderId="10" xfId="0" applyFont="1" applyBorder="1" applyAlignment="1">
      <alignment vertical="center" wrapText="1"/>
    </xf>
    <xf numFmtId="174" fontId="109" fillId="0" borderId="10" xfId="42" applyNumberFormat="1" applyFont="1" applyBorder="1" applyAlignment="1">
      <alignment vertical="center" wrapText="1"/>
    </xf>
    <xf numFmtId="0" fontId="109" fillId="0" borderId="0" xfId="0" applyFont="1" applyAlignment="1">
      <alignment vertical="center" wrapText="1"/>
    </xf>
    <xf numFmtId="1" fontId="110" fillId="0" borderId="0" xfId="94" applyNumberFormat="1" applyFont="1" applyFill="1" applyAlignment="1">
      <alignment horizontal="center" vertical="center" wrapText="1"/>
      <protection/>
    </xf>
    <xf numFmtId="0" fontId="111" fillId="0" borderId="0" xfId="0" applyFont="1" applyAlignment="1">
      <alignment horizontal="center" vertical="center" wrapText="1"/>
    </xf>
    <xf numFmtId="0" fontId="111" fillId="0" borderId="0" xfId="0" applyFont="1" applyAlignment="1">
      <alignment vertical="center" wrapText="1"/>
    </xf>
    <xf numFmtId="3" fontId="87" fillId="0" borderId="10" xfId="94" applyNumberFormat="1" applyFont="1" applyFill="1" applyBorder="1" applyAlignment="1">
      <alignment horizontal="center" vertical="center" wrapText="1"/>
      <protection/>
    </xf>
    <xf numFmtId="3" fontId="112" fillId="0" borderId="10" xfId="95" applyNumberFormat="1" applyFont="1" applyFill="1" applyBorder="1" applyAlignment="1">
      <alignment horizontal="center" vertical="center" wrapText="1"/>
      <protection/>
    </xf>
    <xf numFmtId="3" fontId="89" fillId="0" borderId="10" xfId="94" applyNumberFormat="1" applyFont="1" applyFill="1" applyBorder="1" applyAlignment="1">
      <alignment horizontal="center" vertical="center" wrapText="1"/>
      <protection/>
    </xf>
    <xf numFmtId="3" fontId="87" fillId="0" borderId="10" xfId="94" applyNumberFormat="1" applyFont="1" applyFill="1" applyBorder="1" applyAlignment="1">
      <alignment horizontal="center" vertical="center" wrapText="1"/>
      <protection/>
    </xf>
    <xf numFmtId="1" fontId="86" fillId="0" borderId="10" xfId="94" applyNumberFormat="1" applyFont="1" applyFill="1" applyBorder="1" applyAlignment="1">
      <alignment horizontal="center" vertical="center"/>
      <protection/>
    </xf>
    <xf numFmtId="3" fontId="112" fillId="0" borderId="16" xfId="95" applyNumberFormat="1" applyFont="1" applyFill="1" applyBorder="1" applyAlignment="1">
      <alignment horizontal="center" vertical="center" wrapText="1"/>
      <protection/>
    </xf>
    <xf numFmtId="3" fontId="112" fillId="0" borderId="17" xfId="95" applyNumberFormat="1" applyFont="1" applyFill="1" applyBorder="1" applyAlignment="1">
      <alignment horizontal="center" vertical="center" wrapText="1"/>
      <protection/>
    </xf>
    <xf numFmtId="3" fontId="112" fillId="0" borderId="18" xfId="95" applyNumberFormat="1" applyFont="1" applyFill="1" applyBorder="1" applyAlignment="1">
      <alignment horizontal="center" vertical="center" wrapText="1"/>
      <protection/>
    </xf>
    <xf numFmtId="3" fontId="87" fillId="0" borderId="11" xfId="94" applyNumberFormat="1" applyFont="1" applyFill="1" applyBorder="1" applyAlignment="1">
      <alignment horizontal="center" vertical="center" wrapText="1"/>
      <protection/>
    </xf>
    <xf numFmtId="3" fontId="87" fillId="0" borderId="19" xfId="94" applyNumberFormat="1" applyFont="1" applyFill="1" applyBorder="1" applyAlignment="1">
      <alignment horizontal="center" vertical="center" wrapText="1"/>
      <protection/>
    </xf>
    <xf numFmtId="3" fontId="87" fillId="0" borderId="20" xfId="94" applyNumberFormat="1" applyFont="1" applyFill="1" applyBorder="1" applyAlignment="1">
      <alignment horizontal="center" vertical="center" wrapText="1"/>
      <protection/>
    </xf>
    <xf numFmtId="1" fontId="86" fillId="0" borderId="0" xfId="94" applyNumberFormat="1" applyFont="1" applyFill="1" applyAlignment="1">
      <alignment horizontal="center" vertical="center" wrapText="1"/>
      <protection/>
    </xf>
    <xf numFmtId="0" fontId="107" fillId="0" borderId="10" xfId="78" applyFont="1" applyFill="1" applyBorder="1" applyAlignment="1">
      <alignment horizontal="center" vertical="center" wrapText="1"/>
      <protection/>
    </xf>
    <xf numFmtId="3" fontId="86" fillId="0" borderId="11" xfId="94" applyNumberFormat="1" applyFont="1" applyFill="1" applyBorder="1" applyAlignment="1">
      <alignment horizontal="center" vertical="center" wrapText="1"/>
      <protection/>
    </xf>
    <xf numFmtId="3" fontId="86" fillId="0" borderId="19" xfId="94" applyNumberFormat="1" applyFont="1" applyFill="1" applyBorder="1" applyAlignment="1">
      <alignment horizontal="center" vertical="center" wrapText="1"/>
      <protection/>
    </xf>
    <xf numFmtId="3" fontId="86" fillId="0" borderId="20" xfId="94" applyNumberFormat="1" applyFont="1" applyFill="1" applyBorder="1" applyAlignment="1">
      <alignment horizontal="center" vertical="center" wrapText="1"/>
      <protection/>
    </xf>
    <xf numFmtId="1" fontId="86" fillId="34" borderId="11" xfId="94" applyNumberFormat="1" applyFont="1" applyFill="1" applyBorder="1" applyAlignment="1">
      <alignment horizontal="center" vertical="center" wrapText="1"/>
      <protection/>
    </xf>
    <xf numFmtId="1" fontId="86" fillId="34" borderId="19" xfId="94" applyNumberFormat="1" applyFont="1" applyFill="1" applyBorder="1" applyAlignment="1">
      <alignment horizontal="center" vertical="center" wrapText="1"/>
      <protection/>
    </xf>
    <xf numFmtId="1" fontId="86" fillId="34" borderId="20" xfId="94" applyNumberFormat="1" applyFont="1" applyFill="1" applyBorder="1" applyAlignment="1">
      <alignment horizontal="center" vertical="center" wrapText="1"/>
      <protection/>
    </xf>
    <xf numFmtId="3" fontId="89" fillId="0" borderId="14" xfId="94" applyNumberFormat="1" applyFont="1" applyFill="1" applyBorder="1" applyAlignment="1">
      <alignment horizontal="center" vertical="center"/>
      <protection/>
    </xf>
    <xf numFmtId="3" fontId="89" fillId="0" borderId="13" xfId="94" applyNumberFormat="1" applyFont="1" applyFill="1" applyBorder="1" applyAlignment="1">
      <alignment horizontal="center" vertical="center"/>
      <protection/>
    </xf>
    <xf numFmtId="3" fontId="87" fillId="0" borderId="11" xfId="94" applyNumberFormat="1" applyFont="1" applyFill="1" applyBorder="1" applyAlignment="1">
      <alignment horizontal="center" vertical="center" wrapText="1"/>
      <protection/>
    </xf>
    <xf numFmtId="3" fontId="87" fillId="0" borderId="19" xfId="94" applyNumberFormat="1" applyFont="1" applyFill="1" applyBorder="1" applyAlignment="1">
      <alignment horizontal="center" vertical="center" wrapText="1"/>
      <protection/>
    </xf>
    <xf numFmtId="3" fontId="87" fillId="0" borderId="20" xfId="94" applyNumberFormat="1" applyFont="1" applyFill="1" applyBorder="1" applyAlignment="1">
      <alignment horizontal="center" vertical="center" wrapText="1"/>
      <protection/>
    </xf>
    <xf numFmtId="1" fontId="86" fillId="0" borderId="11" xfId="94" applyNumberFormat="1" applyFont="1" applyFill="1" applyBorder="1" applyAlignment="1">
      <alignment horizontal="center" vertical="center" wrapText="1"/>
      <protection/>
    </xf>
    <xf numFmtId="1" fontId="86" fillId="0" borderId="19" xfId="94" applyNumberFormat="1" applyFont="1" applyFill="1" applyBorder="1" applyAlignment="1">
      <alignment horizontal="center" vertical="center" wrapText="1"/>
      <protection/>
    </xf>
    <xf numFmtId="1" fontId="86" fillId="0" borderId="20" xfId="94" applyNumberFormat="1" applyFont="1" applyFill="1" applyBorder="1" applyAlignment="1">
      <alignment horizontal="center" vertical="center" wrapText="1"/>
      <protection/>
    </xf>
    <xf numFmtId="3" fontId="86" fillId="0" borderId="16" xfId="94" applyNumberFormat="1" applyFont="1" applyFill="1" applyBorder="1" applyAlignment="1">
      <alignment horizontal="center" vertical="center" wrapText="1"/>
      <protection/>
    </xf>
    <xf numFmtId="3" fontId="86" fillId="0" borderId="21" xfId="94" applyNumberFormat="1" applyFont="1" applyFill="1" applyBorder="1" applyAlignment="1">
      <alignment horizontal="center" vertical="center" wrapText="1"/>
      <protection/>
    </xf>
    <xf numFmtId="3" fontId="86" fillId="0" borderId="15" xfId="94" applyNumberFormat="1" applyFont="1" applyFill="1" applyBorder="1" applyAlignment="1">
      <alignment horizontal="center" vertical="center" wrapText="1"/>
      <protection/>
    </xf>
    <xf numFmtId="1" fontId="89" fillId="0" borderId="12" xfId="94" applyNumberFormat="1" applyFont="1" applyFill="1" applyBorder="1" applyAlignment="1">
      <alignment horizontal="center" vertical="center"/>
      <protection/>
    </xf>
    <xf numFmtId="3" fontId="87" fillId="0" borderId="14" xfId="94" applyNumberFormat="1" applyFont="1" applyFill="1" applyBorder="1" applyAlignment="1">
      <alignment horizontal="center" vertical="center" wrapText="1"/>
      <protection/>
    </xf>
    <xf numFmtId="3" fontId="87" fillId="0" borderId="22" xfId="94" applyNumberFormat="1" applyFont="1" applyFill="1" applyBorder="1" applyAlignment="1">
      <alignment horizontal="center" vertical="center" wrapText="1"/>
      <protection/>
    </xf>
    <xf numFmtId="3" fontId="87" fillId="0" borderId="13" xfId="94" applyNumberFormat="1" applyFont="1" applyFill="1" applyBorder="1" applyAlignment="1">
      <alignment horizontal="center" vertical="center" wrapText="1"/>
      <protection/>
    </xf>
    <xf numFmtId="1" fontId="88" fillId="0" borderId="0" xfId="94" applyNumberFormat="1" applyFont="1" applyFill="1" applyAlignment="1">
      <alignment horizontal="right" vertical="center"/>
      <protection/>
    </xf>
    <xf numFmtId="1" fontId="86" fillId="0" borderId="0" xfId="94" applyNumberFormat="1" applyFont="1" applyFill="1" applyAlignment="1">
      <alignment horizontal="center" vertical="center"/>
      <protection/>
    </xf>
    <xf numFmtId="3" fontId="86" fillId="0" borderId="10" xfId="94" applyNumberFormat="1" applyFont="1" applyFill="1" applyBorder="1" applyAlignment="1">
      <alignment horizontal="center" vertical="center" wrapText="1"/>
      <protection/>
    </xf>
    <xf numFmtId="1" fontId="89" fillId="0" borderId="0" xfId="94" applyNumberFormat="1" applyFont="1" applyFill="1" applyAlignment="1">
      <alignment horizontal="center" vertical="center" wrapText="1"/>
      <protection/>
    </xf>
    <xf numFmtId="49" fontId="87" fillId="0" borderId="10" xfId="94" applyNumberFormat="1" applyFont="1" applyFill="1" applyBorder="1" applyAlignment="1">
      <alignment horizontal="center" vertical="center" wrapText="1"/>
      <protection/>
    </xf>
    <xf numFmtId="0" fontId="103" fillId="0" borderId="10" xfId="0" applyFont="1" applyBorder="1" applyAlignment="1">
      <alignment horizontal="center" vertical="center" wrapText="1"/>
    </xf>
    <xf numFmtId="0" fontId="102" fillId="0" borderId="14" xfId="0" applyFont="1" applyBorder="1" applyAlignment="1">
      <alignment horizontal="center" vertical="center" wrapText="1"/>
    </xf>
    <xf numFmtId="0" fontId="102" fillId="0" borderId="22" xfId="0" applyFont="1" applyBorder="1" applyAlignment="1">
      <alignment horizontal="center" vertical="center" wrapText="1"/>
    </xf>
    <xf numFmtId="0" fontId="102" fillId="0" borderId="16" xfId="0" applyFont="1" applyBorder="1" applyAlignment="1">
      <alignment horizontal="center" vertical="center" wrapText="1"/>
    </xf>
    <xf numFmtId="0" fontId="102" fillId="0" borderId="21" xfId="0" applyFont="1" applyBorder="1" applyAlignment="1">
      <alignment horizontal="center" vertical="center" wrapText="1"/>
    </xf>
    <xf numFmtId="0" fontId="102" fillId="0" borderId="18" xfId="0" applyFont="1" applyBorder="1" applyAlignment="1">
      <alignment horizontal="center" vertical="center" wrapText="1"/>
    </xf>
    <xf numFmtId="0" fontId="102" fillId="0" borderId="12" xfId="0" applyFont="1" applyBorder="1" applyAlignment="1">
      <alignment horizontal="center" vertical="center" wrapText="1"/>
    </xf>
    <xf numFmtId="0" fontId="102" fillId="0" borderId="11" xfId="0" applyFont="1" applyBorder="1" applyAlignment="1">
      <alignment horizontal="center" vertical="center" wrapText="1"/>
    </xf>
    <xf numFmtId="0" fontId="102" fillId="0" borderId="19" xfId="0" applyFont="1" applyBorder="1" applyAlignment="1">
      <alignment horizontal="center" vertical="center" wrapText="1"/>
    </xf>
    <xf numFmtId="0" fontId="102" fillId="0" borderId="20" xfId="0" applyFont="1" applyBorder="1" applyAlignment="1">
      <alignment horizontal="center" vertical="center" wrapText="1"/>
    </xf>
    <xf numFmtId="0" fontId="87" fillId="0" borderId="10" xfId="0" applyFont="1" applyBorder="1" applyAlignment="1">
      <alignment horizontal="center" vertical="center" wrapText="1"/>
    </xf>
    <xf numFmtId="0" fontId="102" fillId="0" borderId="10" xfId="0" applyFont="1" applyBorder="1" applyAlignment="1">
      <alignment horizontal="center" vertical="center" wrapText="1"/>
    </xf>
    <xf numFmtId="0" fontId="105" fillId="0" borderId="10" xfId="0" applyFont="1" applyBorder="1" applyAlignment="1">
      <alignment horizontal="center" vertical="center" wrapText="1"/>
    </xf>
    <xf numFmtId="0" fontId="105" fillId="0" borderId="16" xfId="0" applyFont="1" applyBorder="1" applyAlignment="1">
      <alignment horizontal="center" vertical="center" wrapText="1"/>
    </xf>
    <xf numFmtId="0" fontId="105" fillId="0" borderId="21" xfId="0" applyFont="1" applyBorder="1" applyAlignment="1">
      <alignment horizontal="center" vertical="center" wrapText="1"/>
    </xf>
    <xf numFmtId="0" fontId="105" fillId="0" borderId="18" xfId="0" applyFont="1" applyBorder="1" applyAlignment="1">
      <alignment horizontal="center" vertical="center" wrapText="1"/>
    </xf>
    <xf numFmtId="0" fontId="105" fillId="0" borderId="12" xfId="0" applyFont="1" applyBorder="1" applyAlignment="1">
      <alignment horizontal="center" vertical="center" wrapText="1"/>
    </xf>
    <xf numFmtId="0" fontId="113" fillId="0" borderId="0" xfId="0" applyFont="1" applyBorder="1" applyAlignment="1">
      <alignment horizontal="center" vertical="center" wrapText="1"/>
    </xf>
    <xf numFmtId="1" fontId="114" fillId="0" borderId="0" xfId="94" applyNumberFormat="1" applyFont="1" applyFill="1" applyAlignment="1">
      <alignment horizontal="center" vertical="center" wrapText="1"/>
      <protection/>
    </xf>
    <xf numFmtId="1" fontId="110" fillId="0" borderId="0" xfId="94" applyNumberFormat="1" applyFont="1" applyFill="1" applyAlignment="1">
      <alignment horizontal="center" vertical="center" wrapText="1"/>
      <protection/>
    </xf>
    <xf numFmtId="0" fontId="4" fillId="0" borderId="0" xfId="87" applyFont="1" applyAlignment="1">
      <alignment horizontal="center" vertical="center" wrapText="1"/>
      <protection/>
    </xf>
    <xf numFmtId="0" fontId="4" fillId="0" borderId="0" xfId="87" applyFont="1" applyAlignment="1">
      <alignment horizontal="center" vertical="center"/>
      <protection/>
    </xf>
    <xf numFmtId="0" fontId="3" fillId="0" borderId="12" xfId="87" applyFont="1" applyBorder="1" applyAlignment="1">
      <alignment horizontal="right" vertical="center"/>
      <protection/>
    </xf>
    <xf numFmtId="0" fontId="5" fillId="0" borderId="10" xfId="87" applyFont="1" applyBorder="1" applyAlignment="1">
      <alignment horizontal="center" vertical="center" wrapText="1"/>
      <protection/>
    </xf>
    <xf numFmtId="0" fontId="5" fillId="0" borderId="11" xfId="87" applyFont="1" applyBorder="1" applyAlignment="1">
      <alignment horizontal="center" vertical="center"/>
      <protection/>
    </xf>
    <xf numFmtId="0" fontId="5" fillId="0" borderId="20" xfId="87" applyFont="1" applyBorder="1" applyAlignment="1">
      <alignment horizontal="center" vertical="center"/>
      <protection/>
    </xf>
    <xf numFmtId="0" fontId="5" fillId="0" borderId="11" xfId="87" applyFont="1" applyBorder="1" applyAlignment="1">
      <alignment horizontal="center" vertical="center" wrapText="1"/>
      <protection/>
    </xf>
    <xf numFmtId="0" fontId="5" fillId="0" borderId="20" xfId="87" applyFont="1" applyBorder="1" applyAlignment="1">
      <alignment horizontal="center" vertical="center" wrapText="1"/>
      <protection/>
    </xf>
    <xf numFmtId="0" fontId="5" fillId="0" borderId="11" xfId="87" applyFont="1" applyFill="1" applyBorder="1" applyAlignment="1">
      <alignment horizontal="center" vertical="center" wrapText="1"/>
      <protection/>
    </xf>
    <xf numFmtId="0" fontId="5" fillId="0" borderId="20" xfId="87" applyFont="1" applyFill="1" applyBorder="1" applyAlignment="1">
      <alignment horizontal="center" vertical="center" wrapText="1"/>
      <protection/>
    </xf>
    <xf numFmtId="0" fontId="115" fillId="0" borderId="0" xfId="0" applyFont="1" applyAlignment="1">
      <alignment horizontal="center"/>
    </xf>
    <xf numFmtId="0" fontId="116" fillId="0" borderId="0" xfId="0" applyFont="1" applyAlignment="1">
      <alignment/>
    </xf>
    <xf numFmtId="1" fontId="3" fillId="0" borderId="0" xfId="87" applyNumberFormat="1" applyFont="1" applyAlignment="1">
      <alignment horizontal="center" vertical="center" wrapText="1"/>
      <protection/>
    </xf>
    <xf numFmtId="0" fontId="116" fillId="0" borderId="0" xfId="0" applyFont="1" applyAlignment="1">
      <alignment horizontal="center"/>
    </xf>
    <xf numFmtId="174" fontId="4" fillId="0" borderId="10" xfId="45" applyNumberFormat="1" applyFont="1" applyBorder="1" applyAlignment="1">
      <alignment horizontal="center" vertical="center"/>
    </xf>
    <xf numFmtId="174" fontId="4" fillId="0" borderId="10" xfId="87" applyNumberFormat="1" applyFont="1" applyBorder="1" applyAlignment="1">
      <alignment horizontal="center" vertical="center"/>
      <protection/>
    </xf>
    <xf numFmtId="0" fontId="116" fillId="0" borderId="10" xfId="0" applyFont="1" applyFill="1" applyBorder="1" applyAlignment="1">
      <alignment horizontal="center"/>
    </xf>
    <xf numFmtId="0" fontId="116" fillId="0" borderId="10" xfId="0" applyFont="1" applyFill="1" applyBorder="1" applyAlignment="1">
      <alignment/>
    </xf>
    <xf numFmtId="174" fontId="5" fillId="0" borderId="10" xfId="45" applyNumberFormat="1" applyFont="1" applyBorder="1" applyAlignment="1">
      <alignment horizontal="center" vertical="center" wrapText="1"/>
    </xf>
    <xf numFmtId="0" fontId="60" fillId="0" borderId="0" xfId="0" applyFont="1" applyAlignment="1">
      <alignment/>
    </xf>
    <xf numFmtId="174" fontId="5" fillId="0" borderId="10" xfId="45" applyNumberFormat="1" applyFont="1" applyBorder="1" applyAlignment="1">
      <alignment horizontal="center" vertical="center"/>
    </xf>
    <xf numFmtId="173" fontId="116" fillId="0" borderId="0" xfId="0" applyNumberFormat="1" applyFont="1" applyAlignment="1">
      <alignment/>
    </xf>
    <xf numFmtId="174" fontId="5" fillId="0" borderId="10" xfId="45" applyNumberFormat="1" applyFont="1" applyFill="1" applyBorder="1" applyAlignment="1">
      <alignment horizontal="center" vertical="center"/>
    </xf>
    <xf numFmtId="0" fontId="116" fillId="0" borderId="0" xfId="0" applyFont="1" applyFill="1" applyAlignment="1">
      <alignment/>
    </xf>
    <xf numFmtId="1" fontId="117" fillId="0" borderId="0" xfId="94" applyNumberFormat="1" applyFont="1" applyFill="1" applyAlignment="1">
      <alignment horizontal="center" vertical="center" wrapText="1"/>
      <protection/>
    </xf>
    <xf numFmtId="1" fontId="117" fillId="0" borderId="0" xfId="94" applyNumberFormat="1" applyFont="1" applyFill="1" applyAlignment="1">
      <alignment horizontal="center" vertical="center" wrapText="1"/>
      <protection/>
    </xf>
    <xf numFmtId="0" fontId="87" fillId="0" borderId="0" xfId="0" applyFont="1" applyAlignment="1">
      <alignment vertical="center" wrapText="1"/>
    </xf>
    <xf numFmtId="1" fontId="118" fillId="0" borderId="0" xfId="94" applyNumberFormat="1" applyFont="1" applyFill="1" applyAlignment="1">
      <alignment horizontal="center" vertical="center" wrapText="1"/>
      <protection/>
    </xf>
    <xf numFmtId="1" fontId="89" fillId="0" borderId="0" xfId="94" applyNumberFormat="1" applyFont="1" applyFill="1" applyAlignment="1">
      <alignment vertical="center" wrapText="1"/>
      <protection/>
    </xf>
    <xf numFmtId="0" fontId="119" fillId="0" borderId="0" xfId="0" applyFont="1" applyAlignment="1">
      <alignment horizontal="center" vertical="center" wrapText="1"/>
    </xf>
    <xf numFmtId="0" fontId="119" fillId="0" borderId="0" xfId="0" applyFont="1" applyAlignment="1">
      <alignment vertical="center" wrapText="1"/>
    </xf>
    <xf numFmtId="0" fontId="118" fillId="0" borderId="12" xfId="0" applyFont="1" applyBorder="1" applyAlignment="1">
      <alignment horizontal="right" vertical="center" wrapText="1"/>
    </xf>
    <xf numFmtId="0" fontId="110" fillId="0" borderId="10" xfId="0" applyFont="1" applyFill="1" applyBorder="1" applyAlignment="1">
      <alignment horizontal="center" vertical="center" wrapText="1"/>
    </xf>
    <xf numFmtId="0" fontId="110" fillId="0" borderId="11" xfId="0" applyFont="1" applyFill="1" applyBorder="1" applyAlignment="1">
      <alignment horizontal="center" vertical="center" wrapText="1"/>
    </xf>
    <xf numFmtId="0" fontId="110" fillId="0" borderId="19" xfId="0" applyFont="1" applyFill="1" applyBorder="1" applyAlignment="1">
      <alignment horizontal="center" vertical="center" wrapText="1"/>
    </xf>
    <xf numFmtId="0" fontId="110" fillId="0" borderId="20" xfId="0" applyFont="1" applyFill="1" applyBorder="1" applyAlignment="1">
      <alignment horizontal="center" vertical="center" wrapText="1"/>
    </xf>
    <xf numFmtId="0" fontId="110" fillId="0" borderId="10" xfId="0" applyFont="1" applyFill="1" applyBorder="1" applyAlignment="1">
      <alignment horizontal="center" vertical="center" wrapText="1"/>
    </xf>
    <xf numFmtId="0" fontId="87" fillId="0" borderId="0" xfId="0" applyFont="1" applyAlignment="1">
      <alignment horizontal="center" vertical="center" wrapText="1"/>
    </xf>
    <xf numFmtId="0" fontId="110" fillId="0" borderId="10" xfId="0" applyFont="1" applyFill="1" applyBorder="1" applyAlignment="1">
      <alignment horizontal="left" vertical="center" wrapText="1"/>
    </xf>
    <xf numFmtId="196" fontId="110" fillId="0" borderId="10" xfId="0" applyNumberFormat="1" applyFont="1" applyFill="1" applyBorder="1" applyAlignment="1">
      <alignment horizontal="left" vertical="center" wrapText="1"/>
    </xf>
    <xf numFmtId="4" fontId="120" fillId="0" borderId="10" xfId="0" applyNumberFormat="1" applyFont="1" applyBorder="1" applyAlignment="1">
      <alignment vertical="center" wrapText="1"/>
    </xf>
    <xf numFmtId="0" fontId="110" fillId="0" borderId="10" xfId="0" applyFont="1" applyFill="1" applyBorder="1" applyAlignment="1">
      <alignment/>
    </xf>
    <xf numFmtId="4" fontId="87" fillId="0" borderId="0" xfId="0" applyNumberFormat="1" applyFont="1" applyAlignment="1">
      <alignment vertical="center" wrapText="1"/>
    </xf>
    <xf numFmtId="0" fontId="121" fillId="0" borderId="10" xfId="0" applyFont="1" applyFill="1" applyBorder="1" applyAlignment="1">
      <alignment horizontal="center" vertical="center" wrapText="1"/>
    </xf>
    <xf numFmtId="4" fontId="86" fillId="0" borderId="0" xfId="0" applyNumberFormat="1" applyFont="1" applyAlignment="1">
      <alignment vertical="center" wrapText="1"/>
    </xf>
    <xf numFmtId="0" fontId="86" fillId="0" borderId="0" xfId="0" applyFont="1" applyAlignment="1">
      <alignment vertical="center" wrapText="1"/>
    </xf>
    <xf numFmtId="0" fontId="121" fillId="0" borderId="10" xfId="0" applyFont="1" applyFill="1" applyBorder="1" applyAlignment="1">
      <alignment horizontal="left" vertical="center" wrapText="1"/>
    </xf>
    <xf numFmtId="196" fontId="121" fillId="0" borderId="10" xfId="0" applyNumberFormat="1" applyFont="1" applyFill="1" applyBorder="1" applyAlignment="1">
      <alignment horizontal="left" vertical="center" wrapText="1"/>
    </xf>
    <xf numFmtId="4" fontId="122" fillId="0" borderId="10" xfId="0" applyNumberFormat="1" applyFont="1" applyBorder="1" applyAlignment="1">
      <alignment vertical="center" wrapText="1"/>
    </xf>
    <xf numFmtId="0" fontId="121" fillId="0" borderId="10" xfId="0" applyFont="1" applyFill="1" applyBorder="1" applyAlignment="1">
      <alignment/>
    </xf>
    <xf numFmtId="0" fontId="114" fillId="0" borderId="10" xfId="0" applyFont="1" applyFill="1" applyBorder="1" applyAlignment="1">
      <alignment horizontal="center" vertical="center" wrapText="1"/>
    </xf>
    <xf numFmtId="0" fontId="114" fillId="0" borderId="10" xfId="0" applyFont="1" applyFill="1" applyBorder="1" applyAlignment="1">
      <alignment horizontal="left" vertical="center" wrapText="1"/>
    </xf>
    <xf numFmtId="196" fontId="114" fillId="0" borderId="10" xfId="0" applyNumberFormat="1" applyFont="1" applyFill="1" applyBorder="1" applyAlignment="1">
      <alignment horizontal="left" vertical="center" wrapText="1"/>
    </xf>
    <xf numFmtId="0" fontId="114" fillId="0" borderId="10" xfId="0" applyFont="1" applyFill="1" applyBorder="1" applyAlignment="1">
      <alignment/>
    </xf>
    <xf numFmtId="0" fontId="114" fillId="0" borderId="10" xfId="0" applyFont="1" applyFill="1" applyBorder="1" applyAlignment="1">
      <alignment horizontal="justify" vertical="center" wrapText="1"/>
    </xf>
    <xf numFmtId="196" fontId="121" fillId="0" borderId="10" xfId="0" applyNumberFormat="1" applyFont="1" applyFill="1" applyBorder="1" applyAlignment="1">
      <alignment vertical="center" wrapText="1"/>
    </xf>
    <xf numFmtId="3" fontId="121" fillId="0" borderId="10" xfId="0" applyNumberFormat="1" applyFont="1" applyFill="1" applyBorder="1" applyAlignment="1">
      <alignment/>
    </xf>
    <xf numFmtId="0" fontId="121" fillId="0" borderId="10" xfId="0" applyFont="1" applyFill="1" applyBorder="1" applyAlignment="1">
      <alignment vertical="center" wrapText="1"/>
    </xf>
    <xf numFmtId="0" fontId="87" fillId="0" borderId="0" xfId="0" applyFont="1" applyFill="1" applyAlignment="1">
      <alignment vertical="center" wrapText="1"/>
    </xf>
    <xf numFmtId="190" fontId="121" fillId="0" borderId="10" xfId="0" applyNumberFormat="1" applyFont="1" applyFill="1" applyBorder="1" applyAlignment="1">
      <alignment/>
    </xf>
    <xf numFmtId="196" fontId="121" fillId="0" borderId="10" xfId="0" applyNumberFormat="1" applyFont="1" applyFill="1" applyBorder="1" applyAlignment="1">
      <alignment/>
    </xf>
    <xf numFmtId="0" fontId="89" fillId="0" borderId="0" xfId="0" applyFont="1" applyAlignment="1">
      <alignment vertical="center" wrapText="1"/>
    </xf>
    <xf numFmtId="196" fontId="114" fillId="0" borderId="10" xfId="45" applyNumberFormat="1" applyFont="1" applyFill="1" applyBorder="1" applyAlignment="1">
      <alignment horizontal="left" vertical="center" wrapText="1"/>
    </xf>
    <xf numFmtId="0" fontId="121" fillId="0" borderId="10" xfId="0" applyFont="1" applyFill="1" applyBorder="1" applyAlignment="1">
      <alignment horizontal="center"/>
    </xf>
    <xf numFmtId="0" fontId="121" fillId="0" borderId="10" xfId="0" applyFont="1" applyFill="1" applyBorder="1" applyAlignment="1">
      <alignment horizontal="left"/>
    </xf>
    <xf numFmtId="0" fontId="110" fillId="0" borderId="10" xfId="0" applyFont="1" applyFill="1" applyBorder="1" applyAlignment="1">
      <alignment vertical="center" wrapText="1"/>
    </xf>
    <xf numFmtId="0" fontId="86" fillId="0" borderId="10" xfId="0" applyFont="1" applyBorder="1" applyAlignment="1">
      <alignment horizontal="center" vertical="center" wrapText="1"/>
    </xf>
    <xf numFmtId="0" fontId="87" fillId="0" borderId="10" xfId="0" applyFont="1" applyBorder="1" applyAlignment="1">
      <alignment horizontal="center" vertical="center" wrapText="1"/>
    </xf>
    <xf numFmtId="0" fontId="87" fillId="0" borderId="10" xfId="0" applyFont="1" applyBorder="1" applyAlignment="1">
      <alignment vertical="center" wrapText="1"/>
    </xf>
    <xf numFmtId="0" fontId="123" fillId="0" borderId="10" xfId="0" applyFont="1" applyFill="1" applyBorder="1" applyAlignment="1">
      <alignment horizontal="center" vertical="center" wrapText="1"/>
    </xf>
    <xf numFmtId="0" fontId="123" fillId="0" borderId="10" xfId="0" applyFont="1" applyFill="1" applyBorder="1" applyAlignment="1">
      <alignment vertical="center" wrapText="1"/>
    </xf>
    <xf numFmtId="0" fontId="122" fillId="0" borderId="10" xfId="0" applyFont="1" applyBorder="1" applyAlignment="1">
      <alignment vertical="center" wrapText="1"/>
    </xf>
    <xf numFmtId="0" fontId="86" fillId="0" borderId="10" xfId="0" applyFont="1" applyBorder="1" applyAlignment="1">
      <alignment vertical="center" wrapText="1"/>
    </xf>
    <xf numFmtId="4" fontId="122" fillId="0" borderId="10" xfId="0" applyNumberFormat="1" applyFont="1" applyBorder="1" applyAlignment="1">
      <alignment vertical="center"/>
    </xf>
    <xf numFmtId="4" fontId="120" fillId="0" borderId="10" xfId="0" applyNumberFormat="1" applyFont="1" applyBorder="1" applyAlignment="1">
      <alignment vertical="center"/>
    </xf>
    <xf numFmtId="0" fontId="121" fillId="0" borderId="10" xfId="0" applyFont="1" applyFill="1" applyBorder="1" applyAlignment="1">
      <alignment horizontal="right" vertical="center" wrapText="1"/>
    </xf>
    <xf numFmtId="0" fontId="122" fillId="0" borderId="10" xfId="0" applyFont="1"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10" xfId="45"/>
    <cellStyle name="Comma 11" xfId="46"/>
    <cellStyle name="Comma 15" xfId="47"/>
    <cellStyle name="Comma 2" xfId="48"/>
    <cellStyle name="Comma 21" xfId="49"/>
    <cellStyle name="Comma 3" xfId="50"/>
    <cellStyle name="Comma 4" xfId="51"/>
    <cellStyle name="Comma 4 2" xfId="52"/>
    <cellStyle name="Comma 4 3" xfId="53"/>
    <cellStyle name="Comma 5" xfId="54"/>
    <cellStyle name="Comma 6" xfId="55"/>
    <cellStyle name="Comma 7"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Input" xfId="69"/>
    <cellStyle name="Linked Cell" xfId="70"/>
    <cellStyle name="Neutral" xfId="71"/>
    <cellStyle name="Normal 10" xfId="72"/>
    <cellStyle name="Normal 10 2" xfId="73"/>
    <cellStyle name="Normal 10 2 2" xfId="74"/>
    <cellStyle name="Normal 10 3" xfId="75"/>
    <cellStyle name="Normal 11" xfId="76"/>
    <cellStyle name="Normal 12" xfId="77"/>
    <cellStyle name="Normal 2" xfId="78"/>
    <cellStyle name="Normal 2 2" xfId="79"/>
    <cellStyle name="Normal 2 3" xfId="80"/>
    <cellStyle name="Normal 2 3 2" xfId="81"/>
    <cellStyle name="Normal 2 4" xfId="82"/>
    <cellStyle name="Normal 2_GIAI NGAN" xfId="83"/>
    <cellStyle name="Normal 3" xfId="84"/>
    <cellStyle name="Normal 4" xfId="85"/>
    <cellStyle name="Normal 4 2" xfId="86"/>
    <cellStyle name="Normal 5" xfId="87"/>
    <cellStyle name="Normal 6" xfId="88"/>
    <cellStyle name="Normal 7" xfId="89"/>
    <cellStyle name="Normal 8" xfId="90"/>
    <cellStyle name="Normal 8 2" xfId="91"/>
    <cellStyle name="Normal 9" xfId="92"/>
    <cellStyle name="Normal 9 2" xfId="93"/>
    <cellStyle name="Normal_Bieu mau (CV )" xfId="94"/>
    <cellStyle name="Normal_Bieu mau (CV ) 2_1. BM_KH_2014 (So Ke hoach)" xfId="95"/>
    <cellStyle name="Note" xfId="96"/>
    <cellStyle name="Output" xfId="97"/>
    <cellStyle name="Percent" xfId="98"/>
    <cellStyle name="Percent 2" xfId="99"/>
    <cellStyle name="Title" xfId="100"/>
    <cellStyle name="Total" xfId="101"/>
    <cellStyle name="Warning Text"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sheetPr>
  <dimension ref="A1:BL464"/>
  <sheetViews>
    <sheetView zoomScaleSheetLayoutView="70" zoomScalePageLayoutView="70" workbookViewId="0" topLeftCell="A4">
      <pane ySplit="3360" topLeftCell="A61" activePane="bottomLeft" state="split"/>
      <selection pane="topLeft" activeCell="BD14" sqref="BD1:BD16384"/>
      <selection pane="bottomLeft" activeCell="Q9" sqref="Q9:Q13"/>
    </sheetView>
  </sheetViews>
  <sheetFormatPr defaultColWidth="9.421875" defaultRowHeight="15"/>
  <cols>
    <col min="1" max="1" width="3.28125" style="83" customWidth="1"/>
    <col min="2" max="2" width="37.421875" style="84" customWidth="1"/>
    <col min="3" max="3" width="9.421875" style="85" customWidth="1"/>
    <col min="4" max="4" width="9.00390625" style="85" customWidth="1"/>
    <col min="5" max="5" width="8.421875" style="86" customWidth="1"/>
    <col min="6" max="6" width="8.8515625" style="86" customWidth="1"/>
    <col min="7" max="10" width="9.421875" style="86" hidden="1" customWidth="1"/>
    <col min="11" max="12" width="9.421875" style="102" hidden="1" customWidth="1"/>
    <col min="13" max="16" width="9.421875" style="86" hidden="1" customWidth="1"/>
    <col min="17" max="17" width="9.140625" style="86" customWidth="1"/>
    <col min="18" max="19" width="9.421875" style="86" customWidth="1"/>
    <col min="20" max="20" width="8.57421875" style="12" customWidth="1"/>
    <col min="21" max="21" width="9.28125" style="91" customWidth="1"/>
    <col min="22" max="22" width="8.8515625" style="91" customWidth="1"/>
    <col min="23" max="23" width="8.28125" style="12" customWidth="1"/>
    <col min="24" max="24" width="9.00390625" style="12" customWidth="1"/>
    <col min="25" max="25" width="9.421875" style="106" hidden="1" customWidth="1"/>
    <col min="26" max="26" width="8.8515625" style="12" hidden="1" customWidth="1"/>
    <col min="27" max="27" width="9.421875" style="12" hidden="1" customWidth="1"/>
    <col min="28" max="28" width="7.7109375" style="89" hidden="1" customWidth="1"/>
    <col min="29" max="29" width="8.57421875" style="91" hidden="1" customWidth="1"/>
    <col min="30" max="30" width="7.7109375" style="12" hidden="1" customWidth="1"/>
    <col min="31" max="31" width="7.140625" style="12" hidden="1" customWidth="1"/>
    <col min="32" max="32" width="8.00390625" style="12" hidden="1" customWidth="1"/>
    <col min="33" max="33" width="7.7109375" style="12" hidden="1" customWidth="1"/>
    <col min="34" max="34" width="9.7109375" style="12" hidden="1" customWidth="1"/>
    <col min="35" max="35" width="8.140625" style="12" hidden="1" customWidth="1"/>
    <col min="36" max="36" width="7.57421875" style="12" hidden="1" customWidth="1"/>
    <col min="37" max="37" width="8.57421875" style="12" hidden="1" customWidth="1"/>
    <col min="38" max="40" width="8.140625" style="12" hidden="1" customWidth="1"/>
    <col min="41" max="41" width="8.28125" style="12" hidden="1" customWidth="1"/>
    <col min="42" max="42" width="7.8515625" style="12" hidden="1" customWidth="1"/>
    <col min="43" max="43" width="8.00390625" style="12" hidden="1" customWidth="1"/>
    <col min="44" max="44" width="9.421875" style="12" hidden="1" customWidth="1"/>
    <col min="45" max="45" width="8.28125" style="12" hidden="1" customWidth="1"/>
    <col min="46" max="46" width="8.421875" style="12" hidden="1" customWidth="1"/>
    <col min="47" max="47" width="8.28125" style="12" hidden="1" customWidth="1"/>
    <col min="48" max="48" width="8.00390625" style="12" hidden="1" customWidth="1"/>
    <col min="49" max="49" width="8.28125" style="12" hidden="1" customWidth="1"/>
    <col min="50" max="50" width="9.00390625" style="12" hidden="1" customWidth="1"/>
    <col min="51" max="51" width="7.7109375" style="12" hidden="1" customWidth="1"/>
    <col min="52" max="52" width="8.00390625" style="12" hidden="1" customWidth="1"/>
    <col min="53" max="53" width="8.57421875" style="12" hidden="1" customWidth="1"/>
    <col min="54" max="54" width="7.57421875" style="12" hidden="1" customWidth="1"/>
    <col min="55" max="55" width="8.140625" style="12" hidden="1" customWidth="1"/>
    <col min="56" max="56" width="10.57421875" style="12" hidden="1" customWidth="1"/>
    <col min="57" max="57" width="10.140625" style="12" customWidth="1"/>
    <col min="58" max="16384" width="9.421875" style="12" customWidth="1"/>
  </cols>
  <sheetData>
    <row r="1" spans="1:58" s="11" customFormat="1" ht="17.25" customHeight="1" hidden="1">
      <c r="A1" s="308"/>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c r="BF1" s="10"/>
    </row>
    <row r="2" spans="1:57" s="11" customFormat="1" ht="22.5" customHeight="1" hidden="1">
      <c r="A2" s="309"/>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row>
    <row r="3" spans="1:57" s="11" customFormat="1" ht="22.5" customHeight="1" hidden="1">
      <c r="A3" s="147"/>
      <c r="B3" s="147"/>
      <c r="C3" s="147"/>
      <c r="D3" s="147"/>
      <c r="E3" s="147"/>
      <c r="F3" s="147"/>
      <c r="G3" s="147"/>
      <c r="H3" s="147"/>
      <c r="I3" s="147"/>
      <c r="J3" s="147"/>
      <c r="K3" s="147"/>
      <c r="L3" s="147"/>
      <c r="M3" s="147"/>
      <c r="N3" s="147"/>
      <c r="O3" s="147"/>
      <c r="P3" s="147"/>
      <c r="Q3" s="147"/>
      <c r="R3" s="147"/>
      <c r="S3" s="147"/>
      <c r="T3" s="147"/>
      <c r="U3" s="130"/>
      <c r="V3" s="130"/>
      <c r="W3" s="147"/>
      <c r="X3" s="147"/>
      <c r="Y3" s="103"/>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94"/>
      <c r="BE3" s="147"/>
    </row>
    <row r="4" spans="1:57" s="11" customFormat="1" ht="22.5" customHeight="1">
      <c r="A4" s="147"/>
      <c r="B4" s="309" t="s">
        <v>226</v>
      </c>
      <c r="C4" s="309"/>
      <c r="D4" s="309"/>
      <c r="E4" s="309"/>
      <c r="F4" s="309"/>
      <c r="G4" s="309"/>
      <c r="H4" s="309"/>
      <c r="I4" s="309"/>
      <c r="J4" s="309"/>
      <c r="K4" s="309"/>
      <c r="L4" s="309"/>
      <c r="M4" s="309"/>
      <c r="N4" s="309"/>
      <c r="O4" s="309"/>
      <c r="P4" s="309"/>
      <c r="Q4" s="309"/>
      <c r="R4" s="309"/>
      <c r="S4" s="309"/>
      <c r="T4" s="309"/>
      <c r="U4" s="309"/>
      <c r="V4" s="309"/>
      <c r="W4" s="309"/>
      <c r="X4" s="309"/>
      <c r="Y4" s="309"/>
      <c r="Z4" s="309"/>
      <c r="AA4" s="309"/>
      <c r="AB4" s="309"/>
      <c r="AC4" s="309"/>
      <c r="AD4" s="309"/>
      <c r="AE4" s="309"/>
      <c r="AF4" s="309"/>
      <c r="AG4" s="309"/>
      <c r="AH4" s="309"/>
      <c r="AI4" s="309"/>
      <c r="AJ4" s="309"/>
      <c r="AK4" s="309"/>
      <c r="AL4" s="309"/>
      <c r="AM4" s="309"/>
      <c r="AN4" s="309"/>
      <c r="AO4" s="309"/>
      <c r="AP4" s="309"/>
      <c r="AQ4" s="309"/>
      <c r="AR4" s="309"/>
      <c r="AS4" s="309"/>
      <c r="AT4" s="309"/>
      <c r="AU4" s="309"/>
      <c r="AV4" s="309"/>
      <c r="AW4" s="309"/>
      <c r="AX4" s="309"/>
      <c r="AY4" s="309"/>
      <c r="AZ4" s="309"/>
      <c r="BA4" s="309"/>
      <c r="BB4" s="309"/>
      <c r="BC4" s="309"/>
      <c r="BD4" s="309"/>
      <c r="BE4" s="309"/>
    </row>
    <row r="5" spans="1:57" ht="12.75">
      <c r="A5" s="285" t="s">
        <v>227</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row>
    <row r="6" spans="1:57" ht="37.5" customHeight="1" hidden="1">
      <c r="A6" s="285" t="s">
        <v>171</v>
      </c>
      <c r="B6" s="285"/>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row>
    <row r="7" spans="1:57" ht="37.5" customHeight="1" hidden="1">
      <c r="A7" s="311" t="s">
        <v>170</v>
      </c>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311"/>
      <c r="AU7" s="311"/>
      <c r="AV7" s="311"/>
      <c r="AW7" s="311"/>
      <c r="AX7" s="311"/>
      <c r="AY7" s="311"/>
      <c r="AZ7" s="311"/>
      <c r="BA7" s="311"/>
      <c r="BB7" s="311"/>
      <c r="BC7" s="311"/>
      <c r="BD7" s="311"/>
      <c r="BE7" s="311"/>
    </row>
    <row r="8" spans="2:64" ht="18.75" customHeight="1">
      <c r="B8" s="134"/>
      <c r="C8" s="134"/>
      <c r="D8" s="134"/>
      <c r="E8" s="134"/>
      <c r="F8" s="134"/>
      <c r="G8" s="134"/>
      <c r="H8" s="134"/>
      <c r="I8" s="134"/>
      <c r="J8" s="134"/>
      <c r="K8" s="134"/>
      <c r="L8" s="134"/>
      <c r="M8" s="134"/>
      <c r="N8" s="134"/>
      <c r="O8" s="134"/>
      <c r="P8" s="134"/>
      <c r="Q8" s="134"/>
      <c r="R8" s="134"/>
      <c r="S8" s="135"/>
      <c r="U8" s="135"/>
      <c r="V8" s="135"/>
      <c r="W8" s="135"/>
      <c r="X8" s="304" t="s">
        <v>11</v>
      </c>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4"/>
      <c r="AY8" s="304"/>
      <c r="AZ8" s="304"/>
      <c r="BA8" s="304"/>
      <c r="BB8" s="304"/>
      <c r="BC8" s="304"/>
      <c r="BD8" s="304"/>
      <c r="BE8" s="304"/>
      <c r="BF8" s="114"/>
      <c r="BG8" s="114"/>
      <c r="BH8" s="114"/>
      <c r="BI8" s="114"/>
      <c r="BJ8" s="114"/>
      <c r="BK8" s="114"/>
      <c r="BL8" s="114"/>
    </row>
    <row r="9" spans="1:57" s="13" customFormat="1" ht="12.75">
      <c r="A9" s="312" t="s">
        <v>0</v>
      </c>
      <c r="B9" s="274" t="s">
        <v>14</v>
      </c>
      <c r="C9" s="274" t="s">
        <v>1</v>
      </c>
      <c r="D9" s="310" t="s">
        <v>2</v>
      </c>
      <c r="E9" s="310"/>
      <c r="F9" s="310"/>
      <c r="G9" s="274" t="s">
        <v>91</v>
      </c>
      <c r="H9" s="274"/>
      <c r="I9" s="301" t="s">
        <v>89</v>
      </c>
      <c r="J9" s="302"/>
      <c r="K9" s="302"/>
      <c r="L9" s="302"/>
      <c r="M9" s="302"/>
      <c r="N9" s="302"/>
      <c r="O9" s="303"/>
      <c r="P9" s="287" t="s">
        <v>96</v>
      </c>
      <c r="Q9" s="287" t="s">
        <v>90</v>
      </c>
      <c r="R9" s="298" t="s">
        <v>140</v>
      </c>
      <c r="S9" s="278" t="s">
        <v>95</v>
      </c>
      <c r="T9" s="278"/>
      <c r="U9" s="278"/>
      <c r="V9" s="278"/>
      <c r="W9" s="278"/>
      <c r="X9" s="278"/>
      <c r="Y9" s="290" t="s">
        <v>177</v>
      </c>
      <c r="Z9" s="278" t="s">
        <v>161</v>
      </c>
      <c r="AA9" s="278"/>
      <c r="AB9" s="278"/>
      <c r="AC9" s="278"/>
      <c r="AD9" s="278"/>
      <c r="AE9" s="278"/>
      <c r="AF9" s="278" t="s">
        <v>100</v>
      </c>
      <c r="AG9" s="278"/>
      <c r="AH9" s="278"/>
      <c r="AI9" s="278"/>
      <c r="AJ9" s="278"/>
      <c r="AK9" s="278"/>
      <c r="AL9" s="278" t="s">
        <v>101</v>
      </c>
      <c r="AM9" s="278"/>
      <c r="AN9" s="278"/>
      <c r="AO9" s="278"/>
      <c r="AP9" s="278"/>
      <c r="AQ9" s="278"/>
      <c r="AR9" s="278" t="s">
        <v>102</v>
      </c>
      <c r="AS9" s="278"/>
      <c r="AT9" s="278"/>
      <c r="AU9" s="278"/>
      <c r="AV9" s="278"/>
      <c r="AW9" s="278"/>
      <c r="AX9" s="278" t="s">
        <v>103</v>
      </c>
      <c r="AY9" s="278"/>
      <c r="AZ9" s="278"/>
      <c r="BA9" s="278"/>
      <c r="BB9" s="278"/>
      <c r="BC9" s="278"/>
      <c r="BD9" s="274" t="s">
        <v>34</v>
      </c>
      <c r="BE9" s="274" t="s">
        <v>3</v>
      </c>
    </row>
    <row r="10" spans="1:57" s="13" customFormat="1" ht="12.75">
      <c r="A10" s="312"/>
      <c r="B10" s="274"/>
      <c r="C10" s="274"/>
      <c r="D10" s="310"/>
      <c r="E10" s="310"/>
      <c r="F10" s="310"/>
      <c r="G10" s="274" t="s">
        <v>12</v>
      </c>
      <c r="H10" s="274" t="s">
        <v>21</v>
      </c>
      <c r="I10" s="274" t="s">
        <v>12</v>
      </c>
      <c r="J10" s="305" t="s">
        <v>18</v>
      </c>
      <c r="K10" s="306"/>
      <c r="L10" s="306"/>
      <c r="M10" s="306"/>
      <c r="N10" s="306"/>
      <c r="O10" s="307"/>
      <c r="P10" s="288"/>
      <c r="Q10" s="288"/>
      <c r="R10" s="299"/>
      <c r="S10" s="278"/>
      <c r="T10" s="278"/>
      <c r="U10" s="278"/>
      <c r="V10" s="278"/>
      <c r="W10" s="278"/>
      <c r="X10" s="278"/>
      <c r="Y10" s="291"/>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8"/>
      <c r="AY10" s="278"/>
      <c r="AZ10" s="278"/>
      <c r="BA10" s="278"/>
      <c r="BB10" s="278"/>
      <c r="BC10" s="278"/>
      <c r="BD10" s="274"/>
      <c r="BE10" s="274"/>
    </row>
    <row r="11" spans="1:57" s="13" customFormat="1" ht="19.5" customHeight="1">
      <c r="A11" s="312"/>
      <c r="B11" s="274"/>
      <c r="C11" s="274"/>
      <c r="D11" s="282" t="s">
        <v>16</v>
      </c>
      <c r="E11" s="274" t="s">
        <v>4</v>
      </c>
      <c r="F11" s="274"/>
      <c r="G11" s="274"/>
      <c r="H11" s="274"/>
      <c r="I11" s="274"/>
      <c r="J11" s="282" t="s">
        <v>106</v>
      </c>
      <c r="K11" s="276" t="s">
        <v>18</v>
      </c>
      <c r="L11" s="276"/>
      <c r="M11" s="282" t="s">
        <v>43</v>
      </c>
      <c r="N11" s="274" t="s">
        <v>73</v>
      </c>
      <c r="O11" s="274" t="s">
        <v>157</v>
      </c>
      <c r="P11" s="288"/>
      <c r="Q11" s="288"/>
      <c r="R11" s="299"/>
      <c r="S11" s="277" t="s">
        <v>12</v>
      </c>
      <c r="T11" s="282" t="s">
        <v>106</v>
      </c>
      <c r="U11" s="293" t="s">
        <v>18</v>
      </c>
      <c r="V11" s="294"/>
      <c r="W11" s="279" t="s">
        <v>99</v>
      </c>
      <c r="X11" s="275" t="s">
        <v>107</v>
      </c>
      <c r="Y11" s="291"/>
      <c r="Z11" s="277" t="s">
        <v>12</v>
      </c>
      <c r="AA11" s="295" t="s">
        <v>106</v>
      </c>
      <c r="AB11" s="276" t="s">
        <v>18</v>
      </c>
      <c r="AC11" s="276"/>
      <c r="AD11" s="279" t="s">
        <v>99</v>
      </c>
      <c r="AE11" s="275" t="s">
        <v>107</v>
      </c>
      <c r="AF11" s="277" t="s">
        <v>12</v>
      </c>
      <c r="AG11" s="282" t="s">
        <v>106</v>
      </c>
      <c r="AH11" s="276" t="s">
        <v>18</v>
      </c>
      <c r="AI11" s="276"/>
      <c r="AJ11" s="279" t="s">
        <v>99</v>
      </c>
      <c r="AK11" s="275" t="s">
        <v>107</v>
      </c>
      <c r="AL11" s="277" t="s">
        <v>12</v>
      </c>
      <c r="AM11" s="282" t="s">
        <v>106</v>
      </c>
      <c r="AN11" s="276" t="s">
        <v>18</v>
      </c>
      <c r="AO11" s="276"/>
      <c r="AP11" s="279" t="s">
        <v>99</v>
      </c>
      <c r="AQ11" s="275" t="s">
        <v>107</v>
      </c>
      <c r="AR11" s="277" t="s">
        <v>12</v>
      </c>
      <c r="AS11" s="282" t="s">
        <v>106</v>
      </c>
      <c r="AT11" s="276" t="s">
        <v>18</v>
      </c>
      <c r="AU11" s="276"/>
      <c r="AV11" s="279" t="s">
        <v>99</v>
      </c>
      <c r="AW11" s="275" t="s">
        <v>107</v>
      </c>
      <c r="AX11" s="277" t="s">
        <v>12</v>
      </c>
      <c r="AY11" s="282" t="s">
        <v>106</v>
      </c>
      <c r="AZ11" s="276" t="s">
        <v>18</v>
      </c>
      <c r="BA11" s="276"/>
      <c r="BB11" s="279" t="s">
        <v>99</v>
      </c>
      <c r="BC11" s="275" t="s">
        <v>107</v>
      </c>
      <c r="BD11" s="274"/>
      <c r="BE11" s="274"/>
    </row>
    <row r="12" spans="1:57" s="13" customFormat="1" ht="33" customHeight="1">
      <c r="A12" s="312"/>
      <c r="B12" s="274"/>
      <c r="C12" s="274"/>
      <c r="D12" s="283"/>
      <c r="E12" s="274" t="s">
        <v>12</v>
      </c>
      <c r="F12" s="274" t="s">
        <v>21</v>
      </c>
      <c r="G12" s="274"/>
      <c r="H12" s="274"/>
      <c r="I12" s="274"/>
      <c r="J12" s="283"/>
      <c r="K12" s="276" t="s">
        <v>105</v>
      </c>
      <c r="L12" s="276" t="s">
        <v>104</v>
      </c>
      <c r="M12" s="283"/>
      <c r="N12" s="274"/>
      <c r="O12" s="274"/>
      <c r="P12" s="288"/>
      <c r="Q12" s="288"/>
      <c r="R12" s="299"/>
      <c r="S12" s="277"/>
      <c r="T12" s="283"/>
      <c r="U12" s="276" t="s">
        <v>105</v>
      </c>
      <c r="V12" s="276" t="s">
        <v>104</v>
      </c>
      <c r="W12" s="280"/>
      <c r="X12" s="275"/>
      <c r="Y12" s="291"/>
      <c r="Z12" s="277"/>
      <c r="AA12" s="296"/>
      <c r="AB12" s="276" t="s">
        <v>105</v>
      </c>
      <c r="AC12" s="276" t="s">
        <v>104</v>
      </c>
      <c r="AD12" s="280"/>
      <c r="AE12" s="275"/>
      <c r="AF12" s="277"/>
      <c r="AG12" s="283"/>
      <c r="AH12" s="276" t="s">
        <v>105</v>
      </c>
      <c r="AI12" s="276" t="s">
        <v>104</v>
      </c>
      <c r="AJ12" s="280"/>
      <c r="AK12" s="275"/>
      <c r="AL12" s="277"/>
      <c r="AM12" s="283"/>
      <c r="AN12" s="276" t="s">
        <v>105</v>
      </c>
      <c r="AO12" s="276" t="s">
        <v>104</v>
      </c>
      <c r="AP12" s="280"/>
      <c r="AQ12" s="275"/>
      <c r="AR12" s="277"/>
      <c r="AS12" s="283"/>
      <c r="AT12" s="276" t="s">
        <v>105</v>
      </c>
      <c r="AU12" s="276" t="s">
        <v>104</v>
      </c>
      <c r="AV12" s="280"/>
      <c r="AW12" s="275"/>
      <c r="AX12" s="277"/>
      <c r="AY12" s="283"/>
      <c r="AZ12" s="276" t="s">
        <v>105</v>
      </c>
      <c r="BA12" s="276" t="s">
        <v>104</v>
      </c>
      <c r="BB12" s="280"/>
      <c r="BC12" s="275"/>
      <c r="BD12" s="274"/>
      <c r="BE12" s="274"/>
    </row>
    <row r="13" spans="1:57" s="13" customFormat="1" ht="30" customHeight="1">
      <c r="A13" s="312"/>
      <c r="B13" s="274"/>
      <c r="C13" s="274"/>
      <c r="D13" s="284"/>
      <c r="E13" s="286"/>
      <c r="F13" s="274"/>
      <c r="G13" s="274"/>
      <c r="H13" s="274"/>
      <c r="I13" s="274"/>
      <c r="J13" s="284"/>
      <c r="K13" s="276"/>
      <c r="L13" s="276"/>
      <c r="M13" s="284"/>
      <c r="N13" s="274"/>
      <c r="O13" s="274"/>
      <c r="P13" s="289"/>
      <c r="Q13" s="289"/>
      <c r="R13" s="300"/>
      <c r="S13" s="277"/>
      <c r="T13" s="284"/>
      <c r="U13" s="276"/>
      <c r="V13" s="276"/>
      <c r="W13" s="281"/>
      <c r="X13" s="275"/>
      <c r="Y13" s="292"/>
      <c r="Z13" s="277"/>
      <c r="AA13" s="297"/>
      <c r="AB13" s="276"/>
      <c r="AC13" s="276"/>
      <c r="AD13" s="281"/>
      <c r="AE13" s="275"/>
      <c r="AF13" s="277"/>
      <c r="AG13" s="284"/>
      <c r="AH13" s="276"/>
      <c r="AI13" s="276"/>
      <c r="AJ13" s="281"/>
      <c r="AK13" s="275"/>
      <c r="AL13" s="277"/>
      <c r="AM13" s="284"/>
      <c r="AN13" s="276"/>
      <c r="AO13" s="276"/>
      <c r="AP13" s="281"/>
      <c r="AQ13" s="275"/>
      <c r="AR13" s="277"/>
      <c r="AS13" s="284"/>
      <c r="AT13" s="276"/>
      <c r="AU13" s="276"/>
      <c r="AV13" s="281"/>
      <c r="AW13" s="275"/>
      <c r="AX13" s="277"/>
      <c r="AY13" s="284"/>
      <c r="AZ13" s="276"/>
      <c r="BA13" s="276"/>
      <c r="BB13" s="281"/>
      <c r="BC13" s="275"/>
      <c r="BD13" s="274"/>
      <c r="BE13" s="274"/>
    </row>
    <row r="14" spans="1:57" s="18" customFormat="1" ht="22.5" customHeight="1">
      <c r="A14" s="14">
        <v>1</v>
      </c>
      <c r="B14" s="15">
        <v>2</v>
      </c>
      <c r="C14" s="14">
        <v>3</v>
      </c>
      <c r="D14" s="15">
        <v>4</v>
      </c>
      <c r="E14" s="14">
        <v>4</v>
      </c>
      <c r="F14" s="15">
        <v>5</v>
      </c>
      <c r="G14" s="14">
        <v>9</v>
      </c>
      <c r="H14" s="15">
        <v>10</v>
      </c>
      <c r="I14" s="14">
        <v>11</v>
      </c>
      <c r="J14" s="14">
        <v>7</v>
      </c>
      <c r="K14" s="16">
        <v>12</v>
      </c>
      <c r="L14" s="16">
        <v>13</v>
      </c>
      <c r="M14" s="15">
        <v>14</v>
      </c>
      <c r="N14" s="15">
        <v>15</v>
      </c>
      <c r="O14" s="15"/>
      <c r="P14" s="15"/>
      <c r="Q14" s="15">
        <v>6</v>
      </c>
      <c r="R14" s="15">
        <v>7</v>
      </c>
      <c r="S14" s="15" t="s">
        <v>211</v>
      </c>
      <c r="T14" s="146" t="s">
        <v>210</v>
      </c>
      <c r="U14" s="145">
        <v>10</v>
      </c>
      <c r="V14" s="145">
        <v>11</v>
      </c>
      <c r="W14" s="146">
        <v>12</v>
      </c>
      <c r="X14" s="146">
        <v>13</v>
      </c>
      <c r="Y14" s="107"/>
      <c r="Z14" s="146">
        <f>AA14+AD14+AE14</f>
        <v>0</v>
      </c>
      <c r="AA14" s="146"/>
      <c r="AB14" s="17"/>
      <c r="AC14" s="145"/>
      <c r="AD14" s="146"/>
      <c r="AE14" s="146"/>
      <c r="AF14" s="146">
        <f>AG14+AJ14+AK14</f>
        <v>0</v>
      </c>
      <c r="AG14" s="146"/>
      <c r="AH14" s="146"/>
      <c r="AI14" s="146"/>
      <c r="AJ14" s="146"/>
      <c r="AK14" s="146"/>
      <c r="AL14" s="146">
        <f>AM14+AP14+AQ14</f>
        <v>0</v>
      </c>
      <c r="AM14" s="146"/>
      <c r="AN14" s="146"/>
      <c r="AO14" s="146"/>
      <c r="AP14" s="146"/>
      <c r="AQ14" s="146"/>
      <c r="AR14" s="146">
        <f>AS14+AV14+AW14</f>
        <v>0</v>
      </c>
      <c r="AS14" s="146"/>
      <c r="AT14" s="146"/>
      <c r="AU14" s="146"/>
      <c r="AV14" s="146"/>
      <c r="AW14" s="146"/>
      <c r="AX14" s="146">
        <f>AY14+BB14+BC14</f>
        <v>0</v>
      </c>
      <c r="AY14" s="146">
        <f>AZ14+BA14</f>
        <v>0</v>
      </c>
      <c r="AZ14" s="146"/>
      <c r="BA14" s="146"/>
      <c r="BB14" s="146"/>
      <c r="BC14" s="146"/>
      <c r="BD14" s="193"/>
      <c r="BE14" s="146">
        <v>14</v>
      </c>
    </row>
    <row r="15" spans="1:57" s="23" customFormat="1" ht="22.5" customHeight="1">
      <c r="A15" s="19" t="s">
        <v>5</v>
      </c>
      <c r="B15" s="148" t="s">
        <v>13</v>
      </c>
      <c r="C15" s="19"/>
      <c r="D15" s="20"/>
      <c r="E15" s="21" t="e">
        <f>E22</f>
        <v>#REF!</v>
      </c>
      <c r="F15" s="21">
        <f aca="true" t="shared" si="0" ref="F15:AE15">F22</f>
        <v>488653.45877900004</v>
      </c>
      <c r="G15" s="21" t="e">
        <f t="shared" si="0"/>
        <v>#REF!</v>
      </c>
      <c r="H15" s="21" t="e">
        <f t="shared" si="0"/>
        <v>#REF!</v>
      </c>
      <c r="I15" s="21" t="e">
        <f t="shared" si="0"/>
        <v>#REF!</v>
      </c>
      <c r="J15" s="21" t="e">
        <f t="shared" si="0"/>
        <v>#REF!</v>
      </c>
      <c r="K15" s="21" t="e">
        <f t="shared" si="0"/>
        <v>#REF!</v>
      </c>
      <c r="L15" s="21" t="e">
        <f t="shared" si="0"/>
        <v>#REF!</v>
      </c>
      <c r="M15" s="21" t="e">
        <f t="shared" si="0"/>
        <v>#REF!</v>
      </c>
      <c r="N15" s="21" t="e">
        <f t="shared" si="0"/>
        <v>#REF!</v>
      </c>
      <c r="O15" s="21" t="e">
        <f t="shared" si="0"/>
        <v>#REF!</v>
      </c>
      <c r="P15" s="21" t="e">
        <f t="shared" si="0"/>
        <v>#REF!</v>
      </c>
      <c r="Q15" s="21" t="e">
        <f t="shared" si="0"/>
        <v>#REF!</v>
      </c>
      <c r="R15" s="21" t="e">
        <f t="shared" si="0"/>
        <v>#REF!</v>
      </c>
      <c r="S15" s="21" t="e">
        <f>T15+W15+X15</f>
        <v>#REF!</v>
      </c>
      <c r="T15" s="21" t="e">
        <f>U15+V15</f>
        <v>#REF!</v>
      </c>
      <c r="U15" s="131">
        <f>AB15+AH15+AN15++AT15+AZ15</f>
        <v>102534</v>
      </c>
      <c r="V15" s="131" t="e">
        <f>AC15+AI15+AO15++AU15+BA15</f>
        <v>#REF!</v>
      </c>
      <c r="W15" s="21" t="e">
        <f>AD15+AJ15+AP15++AV15+BB15</f>
        <v>#REF!</v>
      </c>
      <c r="X15" s="21">
        <f>AE15+AK15+AQ15++AW15+BC15</f>
        <v>15136</v>
      </c>
      <c r="Y15" s="104" t="e">
        <f t="shared" si="0"/>
        <v>#REF!</v>
      </c>
      <c r="Z15" s="21" t="e">
        <f>AA15+AD15+AE15</f>
        <v>#REF!</v>
      </c>
      <c r="AA15" s="21" t="e">
        <f>AB15+AC15</f>
        <v>#REF!</v>
      </c>
      <c r="AB15" s="21">
        <f t="shared" si="0"/>
        <v>18189</v>
      </c>
      <c r="AC15" s="21" t="e">
        <f t="shared" si="0"/>
        <v>#REF!</v>
      </c>
      <c r="AD15" s="21">
        <f t="shared" si="0"/>
        <v>57970</v>
      </c>
      <c r="AE15" s="21">
        <f t="shared" si="0"/>
        <v>5866</v>
      </c>
      <c r="AF15" s="20" t="e">
        <f>AG15+AJ15+AK15</f>
        <v>#REF!</v>
      </c>
      <c r="AG15" s="21">
        <f>AH15+AI15</f>
        <v>46805.669791</v>
      </c>
      <c r="AH15" s="20">
        <f>AH16+AH22</f>
        <v>20545</v>
      </c>
      <c r="AI15" s="20">
        <f>AI16+AI22</f>
        <v>26260.669791</v>
      </c>
      <c r="AJ15" s="20" t="e">
        <f>AJ16+AJ22</f>
        <v>#REF!</v>
      </c>
      <c r="AK15" s="20">
        <f>AK16+AK22</f>
        <v>4270</v>
      </c>
      <c r="AL15" s="20">
        <f>AM15+AP15+AQ15</f>
        <v>68552</v>
      </c>
      <c r="AM15" s="20">
        <f>AM16+AM22</f>
        <v>50052</v>
      </c>
      <c r="AN15" s="20">
        <f>AN16+AN22</f>
        <v>20766</v>
      </c>
      <c r="AO15" s="20">
        <f>AO16+AO22</f>
        <v>29286</v>
      </c>
      <c r="AP15" s="20">
        <f>AP16+AP22</f>
        <v>17500</v>
      </c>
      <c r="AQ15" s="20">
        <f>AQ16+AQ22</f>
        <v>1000</v>
      </c>
      <c r="AR15" s="20">
        <f>AS15+AV15+AW15</f>
        <v>80334</v>
      </c>
      <c r="AS15" s="20">
        <f>AS16+AS22</f>
        <v>60334</v>
      </c>
      <c r="AT15" s="20">
        <f>AT16+AT22</f>
        <v>21034</v>
      </c>
      <c r="AU15" s="20">
        <f>AU16+AU22</f>
        <v>39000</v>
      </c>
      <c r="AV15" s="20">
        <f>AV16+AV22</f>
        <v>18000</v>
      </c>
      <c r="AW15" s="20">
        <f>AW16+AW22</f>
        <v>2000</v>
      </c>
      <c r="AX15" s="20">
        <f>AY15+BB15+BC15</f>
        <v>73686.69099999999</v>
      </c>
      <c r="AY15" s="20">
        <f aca="true" t="shared" si="1" ref="AY15:BE15">AY16+AY22</f>
        <v>68686.69099999999</v>
      </c>
      <c r="AZ15" s="20">
        <f t="shared" si="1"/>
        <v>22000</v>
      </c>
      <c r="BA15" s="20">
        <f t="shared" si="1"/>
        <v>46686.691</v>
      </c>
      <c r="BB15" s="20">
        <f t="shared" si="1"/>
        <v>3000</v>
      </c>
      <c r="BC15" s="20">
        <f t="shared" si="1"/>
        <v>2000</v>
      </c>
      <c r="BD15" s="20"/>
      <c r="BE15" s="180">
        <f t="shared" si="1"/>
        <v>0</v>
      </c>
    </row>
    <row r="16" spans="1:57" s="34" customFormat="1" ht="13.5" hidden="1">
      <c r="A16" s="24"/>
      <c r="B16" s="25"/>
      <c r="C16" s="3"/>
      <c r="D16" s="3"/>
      <c r="E16" s="26"/>
      <c r="F16" s="26"/>
      <c r="G16" s="26"/>
      <c r="H16" s="26"/>
      <c r="I16" s="26"/>
      <c r="J16" s="26"/>
      <c r="K16" s="27"/>
      <c r="L16" s="27"/>
      <c r="M16" s="26"/>
      <c r="N16" s="26"/>
      <c r="O16" s="26"/>
      <c r="P16" s="21"/>
      <c r="Q16" s="21"/>
      <c r="R16" s="21"/>
      <c r="S16" s="21"/>
      <c r="T16" s="21"/>
      <c r="U16" s="131"/>
      <c r="V16" s="131"/>
      <c r="W16" s="21"/>
      <c r="X16" s="21"/>
      <c r="Y16" s="108"/>
      <c r="Z16" s="21"/>
      <c r="AA16" s="21"/>
      <c r="AB16" s="30"/>
      <c r="AC16" s="30"/>
      <c r="AD16" s="31"/>
      <c r="AE16" s="31"/>
      <c r="AF16" s="21"/>
      <c r="AG16" s="21"/>
      <c r="AH16" s="32"/>
      <c r="AI16" s="32"/>
      <c r="AJ16" s="32"/>
      <c r="AK16" s="32"/>
      <c r="AL16" s="21"/>
      <c r="AM16" s="21"/>
      <c r="AN16" s="32"/>
      <c r="AO16" s="32"/>
      <c r="AP16" s="32"/>
      <c r="AQ16" s="32"/>
      <c r="AR16" s="21"/>
      <c r="AS16" s="21"/>
      <c r="AT16" s="32"/>
      <c r="AU16" s="32"/>
      <c r="AV16" s="32"/>
      <c r="AW16" s="32"/>
      <c r="AX16" s="33"/>
      <c r="AY16" s="33"/>
      <c r="AZ16" s="32"/>
      <c r="BA16" s="32"/>
      <c r="BB16" s="32"/>
      <c r="BC16" s="32"/>
      <c r="BD16" s="32"/>
      <c r="BE16" s="181"/>
    </row>
    <row r="17" spans="1:57" s="34" customFormat="1" ht="13.5" hidden="1">
      <c r="A17" s="24"/>
      <c r="B17" s="35"/>
      <c r="C17" s="3"/>
      <c r="D17" s="3"/>
      <c r="E17" s="26"/>
      <c r="F17" s="26"/>
      <c r="G17" s="26"/>
      <c r="H17" s="26"/>
      <c r="I17" s="26"/>
      <c r="J17" s="26"/>
      <c r="K17" s="27"/>
      <c r="L17" s="27"/>
      <c r="M17" s="26"/>
      <c r="N17" s="26"/>
      <c r="O17" s="26"/>
      <c r="P17" s="21"/>
      <c r="Q17" s="21"/>
      <c r="R17" s="21"/>
      <c r="S17" s="21"/>
      <c r="T17" s="21"/>
      <c r="U17" s="131"/>
      <c r="V17" s="131"/>
      <c r="W17" s="21"/>
      <c r="X17" s="21"/>
      <c r="Y17" s="108"/>
      <c r="Z17" s="21"/>
      <c r="AA17" s="21"/>
      <c r="AB17" s="30"/>
      <c r="AC17" s="30"/>
      <c r="AD17" s="31"/>
      <c r="AE17" s="31"/>
      <c r="AF17" s="21"/>
      <c r="AG17" s="21"/>
      <c r="AH17" s="32"/>
      <c r="AI17" s="32"/>
      <c r="AJ17" s="32"/>
      <c r="AK17" s="32"/>
      <c r="AL17" s="21"/>
      <c r="AM17" s="21"/>
      <c r="AN17" s="32"/>
      <c r="AO17" s="32"/>
      <c r="AP17" s="32"/>
      <c r="AQ17" s="32"/>
      <c r="AR17" s="21"/>
      <c r="AS17" s="21"/>
      <c r="AT17" s="32"/>
      <c r="AU17" s="32"/>
      <c r="AV17" s="32"/>
      <c r="AW17" s="32"/>
      <c r="AX17" s="33"/>
      <c r="AY17" s="33"/>
      <c r="AZ17" s="32"/>
      <c r="BA17" s="32"/>
      <c r="BB17" s="32"/>
      <c r="BC17" s="32"/>
      <c r="BD17" s="32"/>
      <c r="BE17" s="181"/>
    </row>
    <row r="18" spans="1:57" s="34" customFormat="1" ht="13.5" hidden="1">
      <c r="A18" s="24"/>
      <c r="B18" s="36"/>
      <c r="C18" s="3"/>
      <c r="D18" s="3"/>
      <c r="E18" s="26"/>
      <c r="F18" s="26"/>
      <c r="G18" s="26"/>
      <c r="H18" s="26"/>
      <c r="I18" s="26"/>
      <c r="J18" s="26"/>
      <c r="K18" s="27"/>
      <c r="L18" s="27"/>
      <c r="M18" s="26"/>
      <c r="N18" s="26"/>
      <c r="O18" s="26"/>
      <c r="P18" s="21"/>
      <c r="Q18" s="21"/>
      <c r="R18" s="21"/>
      <c r="S18" s="21"/>
      <c r="T18" s="21"/>
      <c r="U18" s="131"/>
      <c r="V18" s="131"/>
      <c r="W18" s="21"/>
      <c r="X18" s="21"/>
      <c r="Y18" s="108"/>
      <c r="Z18" s="21"/>
      <c r="AA18" s="21"/>
      <c r="AB18" s="30"/>
      <c r="AC18" s="30"/>
      <c r="AD18" s="31"/>
      <c r="AE18" s="31"/>
      <c r="AF18" s="21"/>
      <c r="AG18" s="21"/>
      <c r="AH18" s="32"/>
      <c r="AI18" s="32"/>
      <c r="AJ18" s="32"/>
      <c r="AK18" s="32"/>
      <c r="AL18" s="21"/>
      <c r="AM18" s="21"/>
      <c r="AN18" s="32"/>
      <c r="AO18" s="32"/>
      <c r="AP18" s="32"/>
      <c r="AQ18" s="32"/>
      <c r="AR18" s="21"/>
      <c r="AS18" s="21"/>
      <c r="AT18" s="32"/>
      <c r="AU18" s="32"/>
      <c r="AV18" s="32"/>
      <c r="AW18" s="32"/>
      <c r="AX18" s="33"/>
      <c r="AY18" s="33"/>
      <c r="AZ18" s="32"/>
      <c r="BA18" s="32"/>
      <c r="BB18" s="32"/>
      <c r="BC18" s="32"/>
      <c r="BD18" s="32"/>
      <c r="BE18" s="181"/>
    </row>
    <row r="19" spans="1:57" s="34" customFormat="1" ht="13.5" hidden="1">
      <c r="A19" s="24"/>
      <c r="B19" s="5"/>
      <c r="C19" s="3"/>
      <c r="D19" s="3"/>
      <c r="E19" s="26"/>
      <c r="F19" s="26"/>
      <c r="G19" s="26"/>
      <c r="H19" s="26"/>
      <c r="I19" s="26"/>
      <c r="J19" s="26"/>
      <c r="K19" s="27"/>
      <c r="L19" s="27"/>
      <c r="M19" s="26"/>
      <c r="N19" s="26"/>
      <c r="O19" s="26"/>
      <c r="P19" s="21"/>
      <c r="Q19" s="21"/>
      <c r="R19" s="21"/>
      <c r="S19" s="21"/>
      <c r="T19" s="21"/>
      <c r="U19" s="131"/>
      <c r="V19" s="131"/>
      <c r="W19" s="21"/>
      <c r="X19" s="21"/>
      <c r="Y19" s="108"/>
      <c r="Z19" s="21"/>
      <c r="AA19" s="21"/>
      <c r="AB19" s="30"/>
      <c r="AC19" s="30"/>
      <c r="AD19" s="31"/>
      <c r="AE19" s="31"/>
      <c r="AF19" s="21"/>
      <c r="AG19" s="21"/>
      <c r="AH19" s="32"/>
      <c r="AI19" s="32"/>
      <c r="AJ19" s="32"/>
      <c r="AK19" s="32"/>
      <c r="AL19" s="21"/>
      <c r="AM19" s="21"/>
      <c r="AN19" s="32"/>
      <c r="AO19" s="32"/>
      <c r="AP19" s="32"/>
      <c r="AQ19" s="32"/>
      <c r="AR19" s="21"/>
      <c r="AS19" s="21"/>
      <c r="AT19" s="32"/>
      <c r="AU19" s="32"/>
      <c r="AV19" s="32"/>
      <c r="AW19" s="32"/>
      <c r="AX19" s="33"/>
      <c r="AY19" s="33"/>
      <c r="AZ19" s="32"/>
      <c r="BA19" s="32"/>
      <c r="BB19" s="32"/>
      <c r="BC19" s="32"/>
      <c r="BD19" s="32"/>
      <c r="BE19" s="181"/>
    </row>
    <row r="20" spans="1:57" s="34" customFormat="1" ht="13.5" hidden="1">
      <c r="A20" s="24"/>
      <c r="B20" s="37"/>
      <c r="C20" s="3"/>
      <c r="D20" s="3"/>
      <c r="E20" s="26"/>
      <c r="F20" s="26"/>
      <c r="G20" s="26"/>
      <c r="H20" s="26"/>
      <c r="I20" s="26"/>
      <c r="J20" s="26"/>
      <c r="K20" s="27"/>
      <c r="L20" s="27"/>
      <c r="M20" s="26"/>
      <c r="N20" s="26"/>
      <c r="O20" s="26"/>
      <c r="P20" s="21"/>
      <c r="Q20" s="21"/>
      <c r="R20" s="21"/>
      <c r="S20" s="21"/>
      <c r="T20" s="21"/>
      <c r="U20" s="131"/>
      <c r="V20" s="131"/>
      <c r="W20" s="21"/>
      <c r="X20" s="21"/>
      <c r="Y20" s="108"/>
      <c r="Z20" s="21"/>
      <c r="AA20" s="21"/>
      <c r="AB20" s="30"/>
      <c r="AC20" s="30"/>
      <c r="AD20" s="31"/>
      <c r="AE20" s="31"/>
      <c r="AF20" s="21"/>
      <c r="AG20" s="21"/>
      <c r="AH20" s="32"/>
      <c r="AI20" s="32"/>
      <c r="AJ20" s="32"/>
      <c r="AK20" s="32"/>
      <c r="AL20" s="21"/>
      <c r="AM20" s="21"/>
      <c r="AN20" s="32"/>
      <c r="AO20" s="32"/>
      <c r="AP20" s="32"/>
      <c r="AQ20" s="32"/>
      <c r="AR20" s="21"/>
      <c r="AS20" s="21"/>
      <c r="AT20" s="32"/>
      <c r="AU20" s="32"/>
      <c r="AV20" s="32"/>
      <c r="AW20" s="32"/>
      <c r="AX20" s="33"/>
      <c r="AY20" s="33"/>
      <c r="AZ20" s="32"/>
      <c r="BA20" s="32"/>
      <c r="BB20" s="32"/>
      <c r="BC20" s="32"/>
      <c r="BD20" s="32"/>
      <c r="BE20" s="181"/>
    </row>
    <row r="21" spans="1:57" s="34" customFormat="1" ht="13.5" hidden="1">
      <c r="A21" s="24"/>
      <c r="B21" s="5"/>
      <c r="C21" s="3"/>
      <c r="D21" s="3"/>
      <c r="E21" s="26"/>
      <c r="F21" s="26"/>
      <c r="G21" s="26"/>
      <c r="H21" s="26"/>
      <c r="I21" s="26"/>
      <c r="J21" s="26"/>
      <c r="K21" s="27"/>
      <c r="L21" s="27"/>
      <c r="M21" s="26"/>
      <c r="N21" s="26"/>
      <c r="O21" s="26"/>
      <c r="P21" s="21"/>
      <c r="Q21" s="21"/>
      <c r="R21" s="21"/>
      <c r="S21" s="21"/>
      <c r="T21" s="21"/>
      <c r="U21" s="131"/>
      <c r="V21" s="131"/>
      <c r="W21" s="21"/>
      <c r="X21" s="21"/>
      <c r="Y21" s="108"/>
      <c r="Z21" s="21"/>
      <c r="AA21" s="21"/>
      <c r="AB21" s="30"/>
      <c r="AC21" s="30"/>
      <c r="AD21" s="31"/>
      <c r="AE21" s="31"/>
      <c r="AF21" s="21"/>
      <c r="AG21" s="21"/>
      <c r="AH21" s="32"/>
      <c r="AI21" s="32"/>
      <c r="AJ21" s="32"/>
      <c r="AK21" s="32"/>
      <c r="AL21" s="21"/>
      <c r="AM21" s="21"/>
      <c r="AN21" s="32"/>
      <c r="AO21" s="32"/>
      <c r="AP21" s="32"/>
      <c r="AQ21" s="32"/>
      <c r="AR21" s="21"/>
      <c r="AS21" s="21"/>
      <c r="AT21" s="32"/>
      <c r="AU21" s="32"/>
      <c r="AV21" s="32"/>
      <c r="AW21" s="32"/>
      <c r="AX21" s="33"/>
      <c r="AY21" s="33"/>
      <c r="AZ21" s="32"/>
      <c r="BA21" s="32"/>
      <c r="BB21" s="32"/>
      <c r="BC21" s="32"/>
      <c r="BD21" s="32"/>
      <c r="BE21" s="181"/>
    </row>
    <row r="22" spans="1:57" s="41" customFormat="1" ht="36" customHeight="1">
      <c r="A22" s="38" t="s">
        <v>6</v>
      </c>
      <c r="B22" s="39" t="s">
        <v>20</v>
      </c>
      <c r="C22" s="40"/>
      <c r="D22" s="40"/>
      <c r="E22" s="40" t="e">
        <f>E23+E64+E79</f>
        <v>#REF!</v>
      </c>
      <c r="F22" s="40">
        <f aca="true" t="shared" si="2" ref="F22:BC22">F23+F64+F79</f>
        <v>488653.45877900004</v>
      </c>
      <c r="G22" s="40" t="e">
        <f t="shared" si="2"/>
        <v>#REF!</v>
      </c>
      <c r="H22" s="40" t="e">
        <f t="shared" si="2"/>
        <v>#REF!</v>
      </c>
      <c r="I22" s="40" t="e">
        <f t="shared" si="2"/>
        <v>#REF!</v>
      </c>
      <c r="J22" s="40" t="e">
        <f t="shared" si="2"/>
        <v>#REF!</v>
      </c>
      <c r="K22" s="40" t="e">
        <f t="shared" si="2"/>
        <v>#REF!</v>
      </c>
      <c r="L22" s="40" t="e">
        <f t="shared" si="2"/>
        <v>#REF!</v>
      </c>
      <c r="M22" s="40" t="e">
        <f t="shared" si="2"/>
        <v>#REF!</v>
      </c>
      <c r="N22" s="40" t="e">
        <f t="shared" si="2"/>
        <v>#REF!</v>
      </c>
      <c r="O22" s="40" t="e">
        <f t="shared" si="2"/>
        <v>#REF!</v>
      </c>
      <c r="P22" s="40" t="e">
        <f t="shared" si="2"/>
        <v>#REF!</v>
      </c>
      <c r="Q22" s="40" t="e">
        <f t="shared" si="2"/>
        <v>#REF!</v>
      </c>
      <c r="R22" s="40" t="e">
        <f t="shared" si="2"/>
        <v>#REF!</v>
      </c>
      <c r="S22" s="40" t="e">
        <f t="shared" si="2"/>
        <v>#REF!</v>
      </c>
      <c r="T22" s="40" t="e">
        <f t="shared" si="2"/>
        <v>#REF!</v>
      </c>
      <c r="U22" s="40">
        <f t="shared" si="2"/>
        <v>102534</v>
      </c>
      <c r="V22" s="40" t="e">
        <f t="shared" si="2"/>
        <v>#REF!</v>
      </c>
      <c r="W22" s="40" t="e">
        <f t="shared" si="2"/>
        <v>#REF!</v>
      </c>
      <c r="X22" s="40">
        <f t="shared" si="2"/>
        <v>15136</v>
      </c>
      <c r="Y22" s="40" t="e">
        <f t="shared" si="2"/>
        <v>#REF!</v>
      </c>
      <c r="Z22" s="21" t="e">
        <f aca="true" t="shared" si="3" ref="Z22:Z79">AA22+AD22+AE22</f>
        <v>#REF!</v>
      </c>
      <c r="AA22" s="21" t="e">
        <f>AB22+AC22</f>
        <v>#REF!</v>
      </c>
      <c r="AB22" s="40">
        <f t="shared" si="2"/>
        <v>18189</v>
      </c>
      <c r="AC22" s="40" t="e">
        <f t="shared" si="2"/>
        <v>#REF!</v>
      </c>
      <c r="AD22" s="40">
        <f t="shared" si="2"/>
        <v>57970</v>
      </c>
      <c r="AE22" s="40">
        <f t="shared" si="2"/>
        <v>5866</v>
      </c>
      <c r="AF22" s="40" t="e">
        <f t="shared" si="2"/>
        <v>#REF!</v>
      </c>
      <c r="AG22" s="40">
        <f t="shared" si="2"/>
        <v>46805.669791</v>
      </c>
      <c r="AH22" s="40">
        <f t="shared" si="2"/>
        <v>20545</v>
      </c>
      <c r="AI22" s="40">
        <f t="shared" si="2"/>
        <v>26260.669791</v>
      </c>
      <c r="AJ22" s="40" t="e">
        <f t="shared" si="2"/>
        <v>#REF!</v>
      </c>
      <c r="AK22" s="40">
        <f t="shared" si="2"/>
        <v>4270</v>
      </c>
      <c r="AL22" s="40">
        <f t="shared" si="2"/>
        <v>68552</v>
      </c>
      <c r="AM22" s="40">
        <f t="shared" si="2"/>
        <v>50052</v>
      </c>
      <c r="AN22" s="40">
        <f t="shared" si="2"/>
        <v>20766</v>
      </c>
      <c r="AO22" s="40">
        <f t="shared" si="2"/>
        <v>29286</v>
      </c>
      <c r="AP22" s="40">
        <f t="shared" si="2"/>
        <v>17500</v>
      </c>
      <c r="AQ22" s="40">
        <f t="shared" si="2"/>
        <v>1000</v>
      </c>
      <c r="AR22" s="40">
        <f t="shared" si="2"/>
        <v>78334</v>
      </c>
      <c r="AS22" s="40">
        <f>AS23+AS64+AS79</f>
        <v>60334</v>
      </c>
      <c r="AT22" s="40">
        <f>AT23+AT64+AT79</f>
        <v>21034</v>
      </c>
      <c r="AU22" s="40">
        <f t="shared" si="2"/>
        <v>39000</v>
      </c>
      <c r="AV22" s="40">
        <f t="shared" si="2"/>
        <v>18000</v>
      </c>
      <c r="AW22" s="40">
        <f t="shared" si="2"/>
        <v>2000</v>
      </c>
      <c r="AX22" s="40">
        <f t="shared" si="2"/>
        <v>73686.69099999999</v>
      </c>
      <c r="AY22" s="40">
        <f t="shared" si="2"/>
        <v>68686.69099999999</v>
      </c>
      <c r="AZ22" s="40">
        <f t="shared" si="2"/>
        <v>22000</v>
      </c>
      <c r="BA22" s="40">
        <f t="shared" si="2"/>
        <v>46686.691</v>
      </c>
      <c r="BB22" s="40">
        <f t="shared" si="2"/>
        <v>3000</v>
      </c>
      <c r="BC22" s="40">
        <f t="shared" si="2"/>
        <v>2000</v>
      </c>
      <c r="BD22" s="40"/>
      <c r="BE22" s="182">
        <f>BE23+BE64+BE79</f>
        <v>0</v>
      </c>
    </row>
    <row r="23" spans="1:57" s="34" customFormat="1" ht="25.5">
      <c r="A23" s="42" t="s">
        <v>15</v>
      </c>
      <c r="B23" s="43" t="s">
        <v>160</v>
      </c>
      <c r="C23" s="44"/>
      <c r="D23" s="44"/>
      <c r="E23" s="45">
        <f aca="true" t="shared" si="4" ref="E23:R23">E24+E30+E32+E56</f>
        <v>235968.777</v>
      </c>
      <c r="F23" s="45">
        <f t="shared" si="4"/>
        <v>149190.02000000002</v>
      </c>
      <c r="G23" s="45">
        <f t="shared" si="4"/>
        <v>150012</v>
      </c>
      <c r="H23" s="45">
        <f t="shared" si="4"/>
        <v>92380</v>
      </c>
      <c r="I23" s="45">
        <f t="shared" si="4"/>
        <v>43815.339</v>
      </c>
      <c r="J23" s="45">
        <f t="shared" si="4"/>
        <v>30350.339</v>
      </c>
      <c r="K23" s="45">
        <f t="shared" si="4"/>
        <v>12850</v>
      </c>
      <c r="L23" s="45">
        <f t="shared" si="4"/>
        <v>17500.339000000004</v>
      </c>
      <c r="M23" s="45">
        <f t="shared" si="4"/>
        <v>0</v>
      </c>
      <c r="N23" s="45">
        <f t="shared" si="4"/>
        <v>5000</v>
      </c>
      <c r="O23" s="45">
        <f t="shared" si="4"/>
        <v>8465</v>
      </c>
      <c r="P23" s="45" t="e">
        <f t="shared" si="4"/>
        <v>#REF!</v>
      </c>
      <c r="Q23" s="45" t="e">
        <f t="shared" si="4"/>
        <v>#REF!</v>
      </c>
      <c r="R23" s="45" t="e">
        <f t="shared" si="4"/>
        <v>#REF!</v>
      </c>
      <c r="S23" s="46">
        <f aca="true" t="shared" si="5" ref="S23:S78">T23+W23+X23</f>
        <v>24228</v>
      </c>
      <c r="T23" s="46">
        <f aca="true" t="shared" si="6" ref="T23:T89">U23+V23</f>
        <v>18968</v>
      </c>
      <c r="U23" s="137">
        <f aca="true" t="shared" si="7" ref="U23:X79">AB23+AH23+AN23++AT23+AZ23</f>
        <v>9689</v>
      </c>
      <c r="V23" s="137">
        <f t="shared" si="7"/>
        <v>9279</v>
      </c>
      <c r="W23" s="46">
        <f t="shared" si="7"/>
        <v>2759</v>
      </c>
      <c r="X23" s="46">
        <f t="shared" si="7"/>
        <v>2501</v>
      </c>
      <c r="Y23" s="45" t="e">
        <f>Y24+Y30+Y32+Y56</f>
        <v>#REF!</v>
      </c>
      <c r="Z23" s="46">
        <f t="shared" si="3"/>
        <v>23793</v>
      </c>
      <c r="AA23" s="46">
        <f>AB23+AC23</f>
        <v>18968</v>
      </c>
      <c r="AB23" s="45">
        <f>AB24+AB30+AB32+AB56</f>
        <v>9689</v>
      </c>
      <c r="AC23" s="45">
        <f>AC24+AC30+AC32+AC56</f>
        <v>9279</v>
      </c>
      <c r="AD23" s="45">
        <f>AD24+AD30+AD32+AD56</f>
        <v>2759</v>
      </c>
      <c r="AE23" s="45">
        <f>AE24+AE30+AE32+AE56</f>
        <v>2066</v>
      </c>
      <c r="AF23" s="46">
        <f aca="true" t="shared" si="8" ref="AF23:AF29">AG23+AJ23+AK23</f>
        <v>435</v>
      </c>
      <c r="AG23" s="46">
        <f>AH23+AI23</f>
        <v>0</v>
      </c>
      <c r="AH23" s="45">
        <f aca="true" t="shared" si="9" ref="AH23:BE23">AH24+AH30+AH32</f>
        <v>0</v>
      </c>
      <c r="AI23" s="45">
        <f t="shared" si="9"/>
        <v>0</v>
      </c>
      <c r="AJ23" s="45">
        <f t="shared" si="9"/>
        <v>0</v>
      </c>
      <c r="AK23" s="45">
        <f t="shared" si="9"/>
        <v>435</v>
      </c>
      <c r="AL23" s="45">
        <f t="shared" si="9"/>
        <v>0</v>
      </c>
      <c r="AM23" s="45">
        <f t="shared" si="9"/>
        <v>0</v>
      </c>
      <c r="AN23" s="45">
        <f t="shared" si="9"/>
        <v>0</v>
      </c>
      <c r="AO23" s="45">
        <f t="shared" si="9"/>
        <v>0</v>
      </c>
      <c r="AP23" s="45">
        <f t="shared" si="9"/>
        <v>0</v>
      </c>
      <c r="AQ23" s="45">
        <f t="shared" si="9"/>
        <v>0</v>
      </c>
      <c r="AR23" s="45">
        <f t="shared" si="9"/>
        <v>0</v>
      </c>
      <c r="AS23" s="45">
        <f t="shared" si="9"/>
        <v>0</v>
      </c>
      <c r="AT23" s="45">
        <f t="shared" si="9"/>
        <v>0</v>
      </c>
      <c r="AU23" s="45">
        <f t="shared" si="9"/>
        <v>0</v>
      </c>
      <c r="AV23" s="45">
        <f t="shared" si="9"/>
        <v>0</v>
      </c>
      <c r="AW23" s="45">
        <f t="shared" si="9"/>
        <v>0</v>
      </c>
      <c r="AX23" s="45">
        <f t="shared" si="9"/>
        <v>0</v>
      </c>
      <c r="AY23" s="45">
        <f t="shared" si="9"/>
        <v>0</v>
      </c>
      <c r="AZ23" s="45">
        <f t="shared" si="9"/>
        <v>0</v>
      </c>
      <c r="BA23" s="45">
        <f t="shared" si="9"/>
        <v>0</v>
      </c>
      <c r="BB23" s="45">
        <f t="shared" si="9"/>
        <v>0</v>
      </c>
      <c r="BC23" s="45">
        <f t="shared" si="9"/>
        <v>0</v>
      </c>
      <c r="BD23" s="45"/>
      <c r="BE23" s="183">
        <f t="shared" si="9"/>
        <v>0</v>
      </c>
    </row>
    <row r="24" spans="1:57" s="34" customFormat="1" ht="13.5">
      <c r="A24" s="24" t="s">
        <v>75</v>
      </c>
      <c r="B24" s="25" t="s">
        <v>109</v>
      </c>
      <c r="C24" s="3"/>
      <c r="D24" s="3"/>
      <c r="E24" s="26">
        <f>SUM(E25:E29)</f>
        <v>80359</v>
      </c>
      <c r="F24" s="26">
        <f aca="true" t="shared" si="10" ref="F24:BC24">SUM(F25:F29)</f>
        <v>18696.243000000002</v>
      </c>
      <c r="G24" s="26">
        <f t="shared" si="10"/>
        <v>64260</v>
      </c>
      <c r="H24" s="26">
        <f t="shared" si="10"/>
        <v>19027</v>
      </c>
      <c r="I24" s="26">
        <f t="shared" si="10"/>
        <v>3653.087</v>
      </c>
      <c r="J24" s="26">
        <f t="shared" si="10"/>
        <v>3153.087</v>
      </c>
      <c r="K24" s="26">
        <f t="shared" si="10"/>
        <v>1043.243</v>
      </c>
      <c r="L24" s="26">
        <f t="shared" si="10"/>
        <v>2109.844</v>
      </c>
      <c r="M24" s="26">
        <f t="shared" si="10"/>
        <v>0</v>
      </c>
      <c r="N24" s="26">
        <f t="shared" si="10"/>
        <v>0</v>
      </c>
      <c r="O24" s="26">
        <f t="shared" si="10"/>
        <v>500</v>
      </c>
      <c r="P24" s="26" t="e">
        <f t="shared" si="10"/>
        <v>#REF!</v>
      </c>
      <c r="Q24" s="26" t="e">
        <f t="shared" si="10"/>
        <v>#REF!</v>
      </c>
      <c r="R24" s="26" t="e">
        <f t="shared" si="10"/>
        <v>#REF!</v>
      </c>
      <c r="S24" s="21">
        <f t="shared" si="5"/>
        <v>4278</v>
      </c>
      <c r="T24" s="26">
        <f t="shared" si="10"/>
        <v>1519</v>
      </c>
      <c r="U24" s="131">
        <f t="shared" si="7"/>
        <v>0</v>
      </c>
      <c r="V24" s="131">
        <f t="shared" si="7"/>
        <v>1519</v>
      </c>
      <c r="W24" s="21">
        <f t="shared" si="7"/>
        <v>2759</v>
      </c>
      <c r="X24" s="21">
        <f t="shared" si="7"/>
        <v>0</v>
      </c>
      <c r="Y24" s="26" t="e">
        <f t="shared" si="10"/>
        <v>#REF!</v>
      </c>
      <c r="Z24" s="21">
        <f t="shared" si="3"/>
        <v>4278</v>
      </c>
      <c r="AA24" s="21">
        <f>AB24+AC24</f>
        <v>1519</v>
      </c>
      <c r="AB24" s="26">
        <f t="shared" si="10"/>
        <v>0</v>
      </c>
      <c r="AC24" s="26">
        <f t="shared" si="10"/>
        <v>1519</v>
      </c>
      <c r="AD24" s="26">
        <f t="shared" si="10"/>
        <v>2759</v>
      </c>
      <c r="AE24" s="26">
        <f t="shared" si="10"/>
        <v>0</v>
      </c>
      <c r="AF24" s="26">
        <f t="shared" si="10"/>
        <v>0</v>
      </c>
      <c r="AG24" s="26">
        <f t="shared" si="10"/>
        <v>0</v>
      </c>
      <c r="AH24" s="26">
        <f t="shared" si="10"/>
        <v>0</v>
      </c>
      <c r="AI24" s="26">
        <f t="shared" si="10"/>
        <v>0</v>
      </c>
      <c r="AJ24" s="26">
        <f t="shared" si="10"/>
        <v>0</v>
      </c>
      <c r="AK24" s="26">
        <f t="shared" si="10"/>
        <v>0</v>
      </c>
      <c r="AL24" s="26">
        <f t="shared" si="10"/>
        <v>0</v>
      </c>
      <c r="AM24" s="26">
        <f t="shared" si="10"/>
        <v>0</v>
      </c>
      <c r="AN24" s="26">
        <f t="shared" si="10"/>
        <v>0</v>
      </c>
      <c r="AO24" s="26">
        <f t="shared" si="10"/>
        <v>0</v>
      </c>
      <c r="AP24" s="26">
        <f t="shared" si="10"/>
        <v>0</v>
      </c>
      <c r="AQ24" s="26">
        <f t="shared" si="10"/>
        <v>0</v>
      </c>
      <c r="AR24" s="26">
        <f t="shared" si="10"/>
        <v>0</v>
      </c>
      <c r="AS24" s="26">
        <f t="shared" si="10"/>
        <v>0</v>
      </c>
      <c r="AT24" s="26">
        <f t="shared" si="10"/>
        <v>0</v>
      </c>
      <c r="AU24" s="26">
        <f t="shared" si="10"/>
        <v>0</v>
      </c>
      <c r="AV24" s="26">
        <f t="shared" si="10"/>
        <v>0</v>
      </c>
      <c r="AW24" s="26">
        <f t="shared" si="10"/>
        <v>0</v>
      </c>
      <c r="AX24" s="26">
        <f t="shared" si="10"/>
        <v>0</v>
      </c>
      <c r="AY24" s="26">
        <f t="shared" si="10"/>
        <v>0</v>
      </c>
      <c r="AZ24" s="26">
        <f t="shared" si="10"/>
        <v>0</v>
      </c>
      <c r="BA24" s="26">
        <f t="shared" si="10"/>
        <v>0</v>
      </c>
      <c r="BB24" s="26">
        <f t="shared" si="10"/>
        <v>0</v>
      </c>
      <c r="BC24" s="26">
        <f t="shared" si="10"/>
        <v>0</v>
      </c>
      <c r="BD24" s="26"/>
      <c r="BE24" s="184">
        <f>SUM(BE25:BE29)</f>
        <v>0</v>
      </c>
    </row>
    <row r="25" spans="1:57" s="54" customFormat="1" ht="63.75">
      <c r="A25" s="47"/>
      <c r="B25" s="36" t="s">
        <v>180</v>
      </c>
      <c r="C25" s="9" t="s">
        <v>137</v>
      </c>
      <c r="D25" s="4" t="s">
        <v>72</v>
      </c>
      <c r="E25" s="48">
        <v>53708</v>
      </c>
      <c r="F25" s="48">
        <v>4961</v>
      </c>
      <c r="G25" s="48">
        <v>41519</v>
      </c>
      <c r="H25" s="48">
        <v>1300</v>
      </c>
      <c r="I25" s="48">
        <f>J25+N25+O25</f>
        <v>0</v>
      </c>
      <c r="J25" s="48">
        <f>K25+L25+M25</f>
        <v>0</v>
      </c>
      <c r="K25" s="49"/>
      <c r="L25" s="49"/>
      <c r="M25" s="50"/>
      <c r="N25" s="50"/>
      <c r="O25" s="50"/>
      <c r="P25" s="21" t="e">
        <f>G25+I25+#REF!</f>
        <v>#REF!</v>
      </c>
      <c r="Q25" s="21" t="e">
        <f>P25</f>
        <v>#REF!</v>
      </c>
      <c r="R25" s="21" t="e">
        <f aca="true" t="shared" si="11" ref="R25:R76">Y25</f>
        <v>#REF!</v>
      </c>
      <c r="S25" s="21">
        <f>T25+W25+X25</f>
        <v>4021</v>
      </c>
      <c r="T25" s="21">
        <f t="shared" si="6"/>
        <v>1262</v>
      </c>
      <c r="U25" s="131">
        <f t="shared" si="7"/>
        <v>0</v>
      </c>
      <c r="V25" s="131">
        <f t="shared" si="7"/>
        <v>1262</v>
      </c>
      <c r="W25" s="21">
        <f t="shared" si="7"/>
        <v>2759</v>
      </c>
      <c r="X25" s="21">
        <f t="shared" si="7"/>
        <v>0</v>
      </c>
      <c r="Y25" s="109" t="e">
        <f>50009-P25</f>
        <v>#REF!</v>
      </c>
      <c r="Z25" s="21">
        <f t="shared" si="3"/>
        <v>4021</v>
      </c>
      <c r="AA25" s="21">
        <f>AB25+AC25</f>
        <v>1262</v>
      </c>
      <c r="AB25" s="30"/>
      <c r="AC25" s="51">
        <v>1262</v>
      </c>
      <c r="AD25" s="50">
        <f>4059-1300</f>
        <v>2759</v>
      </c>
      <c r="AE25" s="50"/>
      <c r="AF25" s="21">
        <f t="shared" si="8"/>
        <v>0</v>
      </c>
      <c r="AG25" s="21">
        <f>AH25+AI25</f>
        <v>0</v>
      </c>
      <c r="AH25" s="52"/>
      <c r="AI25" s="52"/>
      <c r="AJ25" s="52"/>
      <c r="AK25" s="52"/>
      <c r="AL25" s="21">
        <f>AM25+AP25+AQ25</f>
        <v>0</v>
      </c>
      <c r="AM25" s="21">
        <f>AN25+AO25</f>
        <v>0</v>
      </c>
      <c r="AN25" s="52"/>
      <c r="AO25" s="52"/>
      <c r="AP25" s="52"/>
      <c r="AQ25" s="52"/>
      <c r="AR25" s="21">
        <f>AS25+AV25+AW25</f>
        <v>0</v>
      </c>
      <c r="AS25" s="21">
        <f>AT25+AU25</f>
        <v>0</v>
      </c>
      <c r="AT25" s="52"/>
      <c r="AU25" s="52"/>
      <c r="AV25" s="52"/>
      <c r="AW25" s="52"/>
      <c r="AX25" s="53">
        <f>AY25+BB25+BC25</f>
        <v>0</v>
      </c>
      <c r="AY25" s="53">
        <f>AZ25+BA25</f>
        <v>0</v>
      </c>
      <c r="AZ25" s="52"/>
      <c r="BA25" s="52"/>
      <c r="BB25" s="52"/>
      <c r="BC25" s="52"/>
      <c r="BD25" s="186" t="s">
        <v>218</v>
      </c>
      <c r="BE25" s="185"/>
    </row>
    <row r="26" spans="1:57" s="54" customFormat="1" ht="63.75">
      <c r="A26" s="55"/>
      <c r="B26" s="37" t="s">
        <v>38</v>
      </c>
      <c r="C26" s="9" t="s">
        <v>127</v>
      </c>
      <c r="D26" s="9" t="s">
        <v>60</v>
      </c>
      <c r="E26" s="48">
        <v>5202</v>
      </c>
      <c r="F26" s="48"/>
      <c r="G26" s="48">
        <v>4458</v>
      </c>
      <c r="H26" s="48">
        <f>G26</f>
        <v>4458</v>
      </c>
      <c r="I26" s="48">
        <f>J26+N26+O26</f>
        <v>743.844</v>
      </c>
      <c r="J26" s="48">
        <f>K26+L26+M26</f>
        <v>743.844</v>
      </c>
      <c r="K26" s="49">
        <v>514</v>
      </c>
      <c r="L26" s="49">
        <v>229.844</v>
      </c>
      <c r="M26" s="50"/>
      <c r="N26" s="50"/>
      <c r="O26" s="50"/>
      <c r="P26" s="21">
        <f>G26+I26</f>
        <v>5201.844</v>
      </c>
      <c r="Q26" s="21">
        <f>I26+G26</f>
        <v>5201.844</v>
      </c>
      <c r="R26" s="21">
        <f t="shared" si="11"/>
        <v>0</v>
      </c>
      <c r="S26" s="21">
        <f t="shared" si="5"/>
        <v>0</v>
      </c>
      <c r="T26" s="21">
        <f t="shared" si="6"/>
        <v>0</v>
      </c>
      <c r="U26" s="131">
        <f t="shared" si="7"/>
        <v>0</v>
      </c>
      <c r="V26" s="131">
        <f t="shared" si="7"/>
        <v>0</v>
      </c>
      <c r="W26" s="21">
        <f t="shared" si="7"/>
        <v>0</v>
      </c>
      <c r="X26" s="21">
        <f t="shared" si="7"/>
        <v>0</v>
      </c>
      <c r="Y26" s="110">
        <v>0</v>
      </c>
      <c r="Z26" s="21">
        <f t="shared" si="3"/>
        <v>0</v>
      </c>
      <c r="AA26" s="21">
        <f aca="true" t="shared" si="12" ref="AA26:AA92">AB26+AC26</f>
        <v>0</v>
      </c>
      <c r="AB26" s="30"/>
      <c r="AC26" s="51"/>
      <c r="AD26" s="50"/>
      <c r="AE26" s="50"/>
      <c r="AF26" s="21">
        <f t="shared" si="8"/>
        <v>0</v>
      </c>
      <c r="AG26" s="21">
        <f aca="true" t="shared" si="13" ref="AG26:AG79">AH26+AI26</f>
        <v>0</v>
      </c>
      <c r="AH26" s="52"/>
      <c r="AI26" s="52"/>
      <c r="AJ26" s="52"/>
      <c r="AK26" s="52"/>
      <c r="AL26" s="21">
        <f>AM26+AP26+AQ26</f>
        <v>0</v>
      </c>
      <c r="AM26" s="21">
        <f>AN26+AO26</f>
        <v>0</v>
      </c>
      <c r="AN26" s="52"/>
      <c r="AO26" s="52"/>
      <c r="AP26" s="52"/>
      <c r="AQ26" s="52"/>
      <c r="AR26" s="21">
        <f>AS26+AV26+AW26</f>
        <v>0</v>
      </c>
      <c r="AS26" s="21">
        <f>AT26+AU26</f>
        <v>0</v>
      </c>
      <c r="AT26" s="52"/>
      <c r="AU26" s="52"/>
      <c r="AV26" s="52"/>
      <c r="AW26" s="52"/>
      <c r="AX26" s="53">
        <f>AY26+BB26+BC26</f>
        <v>0</v>
      </c>
      <c r="AY26" s="53">
        <f>AZ26+BA26</f>
        <v>0</v>
      </c>
      <c r="AZ26" s="52"/>
      <c r="BA26" s="52"/>
      <c r="BB26" s="52"/>
      <c r="BC26" s="52"/>
      <c r="BD26" s="186" t="s">
        <v>218</v>
      </c>
      <c r="BE26" s="185"/>
    </row>
    <row r="27" spans="1:57" s="54" customFormat="1" ht="36">
      <c r="A27" s="47"/>
      <c r="B27" s="36" t="s">
        <v>78</v>
      </c>
      <c r="C27" s="9" t="s">
        <v>128</v>
      </c>
      <c r="D27" s="56"/>
      <c r="E27" s="48">
        <v>10486</v>
      </c>
      <c r="F27" s="50">
        <f>8369-42.757</f>
        <v>8326.243</v>
      </c>
      <c r="G27" s="57">
        <v>9957</v>
      </c>
      <c r="H27" s="48">
        <f>8369-572</f>
        <v>7797</v>
      </c>
      <c r="I27" s="48">
        <f>J27+N27+O27</f>
        <v>529.243</v>
      </c>
      <c r="J27" s="48">
        <f>K27+L27+M27</f>
        <v>529.243</v>
      </c>
      <c r="K27" s="49">
        <v>529.243</v>
      </c>
      <c r="L27" s="49"/>
      <c r="M27" s="58"/>
      <c r="N27" s="58"/>
      <c r="O27" s="58"/>
      <c r="P27" s="21">
        <f>G27+I27</f>
        <v>10486.243</v>
      </c>
      <c r="Q27" s="21">
        <f>I27+G27</f>
        <v>10486.243</v>
      </c>
      <c r="R27" s="21"/>
      <c r="S27" s="21">
        <f t="shared" si="5"/>
        <v>0</v>
      </c>
      <c r="T27" s="21">
        <f t="shared" si="6"/>
        <v>0</v>
      </c>
      <c r="U27" s="131">
        <f t="shared" si="7"/>
        <v>0</v>
      </c>
      <c r="V27" s="131">
        <f t="shared" si="7"/>
        <v>0</v>
      </c>
      <c r="W27" s="21">
        <f t="shared" si="7"/>
        <v>0</v>
      </c>
      <c r="X27" s="21">
        <f t="shared" si="7"/>
        <v>0</v>
      </c>
      <c r="Y27" s="109"/>
      <c r="Z27" s="21">
        <f t="shared" si="3"/>
        <v>0</v>
      </c>
      <c r="AA27" s="21">
        <f t="shared" si="12"/>
        <v>0</v>
      </c>
      <c r="AB27" s="30"/>
      <c r="AC27" s="51"/>
      <c r="AD27" s="50"/>
      <c r="AE27" s="50"/>
      <c r="AF27" s="21">
        <f t="shared" si="8"/>
        <v>0</v>
      </c>
      <c r="AG27" s="21">
        <f t="shared" si="13"/>
        <v>0</v>
      </c>
      <c r="AH27" s="52"/>
      <c r="AI27" s="52"/>
      <c r="AJ27" s="52"/>
      <c r="AK27" s="52"/>
      <c r="AL27" s="21">
        <f>AM27+AP27+AQ27</f>
        <v>0</v>
      </c>
      <c r="AM27" s="21">
        <f>AN27+AO27</f>
        <v>0</v>
      </c>
      <c r="AN27" s="52"/>
      <c r="AO27" s="52"/>
      <c r="AP27" s="52"/>
      <c r="AQ27" s="52"/>
      <c r="AR27" s="21">
        <f>AS27+AV27+AW27</f>
        <v>0</v>
      </c>
      <c r="AS27" s="21">
        <f>AT27+AU27</f>
        <v>0</v>
      </c>
      <c r="AT27" s="52"/>
      <c r="AU27" s="52"/>
      <c r="AV27" s="52"/>
      <c r="AW27" s="52"/>
      <c r="AX27" s="53">
        <f>AY27+BB27+BC27</f>
        <v>0</v>
      </c>
      <c r="AY27" s="53">
        <f>AZ27+BA27</f>
        <v>0</v>
      </c>
      <c r="AZ27" s="52"/>
      <c r="BA27" s="52"/>
      <c r="BB27" s="52"/>
      <c r="BC27" s="52"/>
      <c r="BD27" s="186" t="s">
        <v>218</v>
      </c>
      <c r="BE27" s="185"/>
    </row>
    <row r="28" spans="1:57" s="54" customFormat="1" ht="51">
      <c r="A28" s="55"/>
      <c r="B28" s="37" t="s">
        <v>54</v>
      </c>
      <c r="C28" s="9" t="s">
        <v>127</v>
      </c>
      <c r="D28" s="9" t="s">
        <v>58</v>
      </c>
      <c r="E28" s="48">
        <v>6234</v>
      </c>
      <c r="F28" s="48">
        <f>300+380</f>
        <v>680</v>
      </c>
      <c r="G28" s="48">
        <v>5354</v>
      </c>
      <c r="H28" s="48">
        <v>2500</v>
      </c>
      <c r="I28" s="48">
        <f>J28+N28+O28</f>
        <v>880</v>
      </c>
      <c r="J28" s="48">
        <f>K28+L28+M28</f>
        <v>380</v>
      </c>
      <c r="K28" s="49"/>
      <c r="L28" s="49">
        <v>380</v>
      </c>
      <c r="M28" s="50"/>
      <c r="N28" s="50"/>
      <c r="O28" s="50">
        <v>500</v>
      </c>
      <c r="P28" s="21">
        <f>G28+I28</f>
        <v>6234</v>
      </c>
      <c r="Q28" s="21">
        <f>I28+G28</f>
        <v>6234</v>
      </c>
      <c r="R28" s="21">
        <f t="shared" si="11"/>
        <v>0</v>
      </c>
      <c r="S28" s="21">
        <f t="shared" si="5"/>
        <v>0</v>
      </c>
      <c r="T28" s="21">
        <f t="shared" si="6"/>
        <v>0</v>
      </c>
      <c r="U28" s="131">
        <f t="shared" si="7"/>
        <v>0</v>
      </c>
      <c r="V28" s="131">
        <f t="shared" si="7"/>
        <v>0</v>
      </c>
      <c r="W28" s="21">
        <f t="shared" si="7"/>
        <v>0</v>
      </c>
      <c r="X28" s="21">
        <f t="shared" si="7"/>
        <v>0</v>
      </c>
      <c r="Y28" s="109"/>
      <c r="Z28" s="21">
        <f t="shared" si="3"/>
        <v>0</v>
      </c>
      <c r="AA28" s="21">
        <f t="shared" si="12"/>
        <v>0</v>
      </c>
      <c r="AB28" s="30"/>
      <c r="AC28" s="51"/>
      <c r="AD28" s="50"/>
      <c r="AE28" s="50"/>
      <c r="AF28" s="21">
        <f t="shared" si="8"/>
        <v>0</v>
      </c>
      <c r="AG28" s="21">
        <f t="shared" si="13"/>
        <v>0</v>
      </c>
      <c r="AH28" s="52"/>
      <c r="AI28" s="52"/>
      <c r="AJ28" s="52"/>
      <c r="AK28" s="52"/>
      <c r="AL28" s="21">
        <f>AM28+AP28+AQ28</f>
        <v>0</v>
      </c>
      <c r="AM28" s="21">
        <f>AN28+AO28</f>
        <v>0</v>
      </c>
      <c r="AN28" s="52"/>
      <c r="AO28" s="52"/>
      <c r="AP28" s="52"/>
      <c r="AQ28" s="52"/>
      <c r="AR28" s="21">
        <f>AS28+AV28+AW28</f>
        <v>0</v>
      </c>
      <c r="AS28" s="21">
        <f>AT28+AU28</f>
        <v>0</v>
      </c>
      <c r="AT28" s="52"/>
      <c r="AU28" s="52"/>
      <c r="AV28" s="52"/>
      <c r="AW28" s="52"/>
      <c r="AX28" s="53">
        <f>AY28+BB28+BC28</f>
        <v>0</v>
      </c>
      <c r="AY28" s="53">
        <f>AZ28+BA28</f>
        <v>0</v>
      </c>
      <c r="AZ28" s="52"/>
      <c r="BA28" s="52"/>
      <c r="BB28" s="52"/>
      <c r="BC28" s="52"/>
      <c r="BD28" s="186" t="s">
        <v>218</v>
      </c>
      <c r="BE28" s="185"/>
    </row>
    <row r="29" spans="1:57" s="54" customFormat="1" ht="51">
      <c r="A29" s="55"/>
      <c r="B29" s="37" t="s">
        <v>32</v>
      </c>
      <c r="C29" s="9" t="s">
        <v>129</v>
      </c>
      <c r="D29" s="56" t="s">
        <v>59</v>
      </c>
      <c r="E29" s="48">
        <v>4729</v>
      </c>
      <c r="F29" s="48">
        <f>E29</f>
        <v>4729</v>
      </c>
      <c r="G29" s="57">
        <v>2972</v>
      </c>
      <c r="H29" s="48">
        <v>2972</v>
      </c>
      <c r="I29" s="48">
        <f>J29+N29+O29</f>
        <v>1500</v>
      </c>
      <c r="J29" s="48">
        <f>K29+L29+M29</f>
        <v>1500</v>
      </c>
      <c r="K29" s="49"/>
      <c r="L29" s="49">
        <v>1500</v>
      </c>
      <c r="M29" s="58"/>
      <c r="N29" s="58"/>
      <c r="O29" s="58"/>
      <c r="P29" s="21">
        <f>G29+I29</f>
        <v>4472</v>
      </c>
      <c r="Q29" s="21">
        <f>I29+G29</f>
        <v>4472</v>
      </c>
      <c r="R29" s="21">
        <f t="shared" si="11"/>
        <v>257</v>
      </c>
      <c r="S29" s="21">
        <f t="shared" si="5"/>
        <v>257</v>
      </c>
      <c r="T29" s="21">
        <f t="shared" si="6"/>
        <v>257</v>
      </c>
      <c r="U29" s="131">
        <f t="shared" si="7"/>
        <v>0</v>
      </c>
      <c r="V29" s="131">
        <f t="shared" si="7"/>
        <v>257</v>
      </c>
      <c r="W29" s="21">
        <f t="shared" si="7"/>
        <v>0</v>
      </c>
      <c r="X29" s="21">
        <f t="shared" si="7"/>
        <v>0</v>
      </c>
      <c r="Y29" s="109">
        <f>E29-P29</f>
        <v>257</v>
      </c>
      <c r="Z29" s="21">
        <f t="shared" si="3"/>
        <v>257</v>
      </c>
      <c r="AA29" s="21">
        <f t="shared" si="12"/>
        <v>257</v>
      </c>
      <c r="AB29" s="30"/>
      <c r="AC29" s="51">
        <v>257</v>
      </c>
      <c r="AD29" s="50"/>
      <c r="AE29" s="50"/>
      <c r="AF29" s="21">
        <f t="shared" si="8"/>
        <v>0</v>
      </c>
      <c r="AG29" s="21">
        <f t="shared" si="13"/>
        <v>0</v>
      </c>
      <c r="AH29" s="52"/>
      <c r="AI29" s="52"/>
      <c r="AJ29" s="52"/>
      <c r="AK29" s="52"/>
      <c r="AL29" s="21">
        <f>AM29+AP29+AQ29</f>
        <v>0</v>
      </c>
      <c r="AM29" s="21">
        <f>AN29+AO29</f>
        <v>0</v>
      </c>
      <c r="AN29" s="52"/>
      <c r="AO29" s="52"/>
      <c r="AP29" s="52"/>
      <c r="AQ29" s="52"/>
      <c r="AR29" s="21">
        <f>AS29+AV29+AW29</f>
        <v>0</v>
      </c>
      <c r="AS29" s="21">
        <f>AT29+AU29</f>
        <v>0</v>
      </c>
      <c r="AT29" s="52"/>
      <c r="AU29" s="52"/>
      <c r="AV29" s="52"/>
      <c r="AW29" s="52"/>
      <c r="AX29" s="53">
        <f>AY29+BB29+BC29</f>
        <v>0</v>
      </c>
      <c r="AY29" s="53">
        <f>AZ29+BA29</f>
        <v>0</v>
      </c>
      <c r="AZ29" s="52"/>
      <c r="BA29" s="52"/>
      <c r="BB29" s="52"/>
      <c r="BC29" s="52"/>
      <c r="BD29" s="186" t="s">
        <v>218</v>
      </c>
      <c r="BE29" s="185"/>
    </row>
    <row r="30" spans="1:57" s="34" customFormat="1" ht="13.5">
      <c r="A30" s="24" t="s">
        <v>76</v>
      </c>
      <c r="B30" s="25" t="s">
        <v>111</v>
      </c>
      <c r="C30" s="3"/>
      <c r="D30" s="3"/>
      <c r="E30" s="26">
        <f>E31</f>
        <v>507.746</v>
      </c>
      <c r="F30" s="26">
        <f aca="true" t="shared" si="14" ref="F30:BC30">F31</f>
        <v>507.746</v>
      </c>
      <c r="G30" s="26">
        <f t="shared" si="14"/>
        <v>0</v>
      </c>
      <c r="H30" s="26">
        <f t="shared" si="14"/>
        <v>0</v>
      </c>
      <c r="I30" s="26">
        <f t="shared" si="14"/>
        <v>400</v>
      </c>
      <c r="J30" s="26">
        <f t="shared" si="14"/>
        <v>400</v>
      </c>
      <c r="K30" s="26">
        <f t="shared" si="14"/>
        <v>0</v>
      </c>
      <c r="L30" s="26">
        <f t="shared" si="14"/>
        <v>400</v>
      </c>
      <c r="M30" s="26">
        <f t="shared" si="14"/>
        <v>0</v>
      </c>
      <c r="N30" s="26">
        <f t="shared" si="14"/>
        <v>0</v>
      </c>
      <c r="O30" s="26">
        <f t="shared" si="14"/>
        <v>0</v>
      </c>
      <c r="P30" s="26">
        <f t="shared" si="14"/>
        <v>400</v>
      </c>
      <c r="Q30" s="26">
        <f t="shared" si="14"/>
        <v>400</v>
      </c>
      <c r="R30" s="26">
        <f t="shared" si="14"/>
        <v>0</v>
      </c>
      <c r="S30" s="21">
        <f t="shared" si="5"/>
        <v>0</v>
      </c>
      <c r="T30" s="26">
        <f t="shared" si="14"/>
        <v>0</v>
      </c>
      <c r="U30" s="131">
        <f t="shared" si="7"/>
        <v>0</v>
      </c>
      <c r="V30" s="131">
        <f t="shared" si="7"/>
        <v>0</v>
      </c>
      <c r="W30" s="21">
        <f t="shared" si="7"/>
        <v>0</v>
      </c>
      <c r="X30" s="21">
        <f t="shared" si="7"/>
        <v>0</v>
      </c>
      <c r="Y30" s="26">
        <f t="shared" si="14"/>
        <v>0</v>
      </c>
      <c r="Z30" s="21">
        <f t="shared" si="3"/>
        <v>0</v>
      </c>
      <c r="AA30" s="21">
        <f t="shared" si="12"/>
        <v>0</v>
      </c>
      <c r="AB30" s="26">
        <f t="shared" si="14"/>
        <v>0</v>
      </c>
      <c r="AC30" s="26">
        <f t="shared" si="14"/>
        <v>0</v>
      </c>
      <c r="AD30" s="26">
        <f t="shared" si="14"/>
        <v>0</v>
      </c>
      <c r="AE30" s="26">
        <f t="shared" si="14"/>
        <v>0</v>
      </c>
      <c r="AF30" s="26">
        <f t="shared" si="14"/>
        <v>0</v>
      </c>
      <c r="AG30" s="26">
        <f t="shared" si="14"/>
        <v>0</v>
      </c>
      <c r="AH30" s="26">
        <f t="shared" si="14"/>
        <v>0</v>
      </c>
      <c r="AI30" s="26">
        <f t="shared" si="14"/>
        <v>0</v>
      </c>
      <c r="AJ30" s="26">
        <f t="shared" si="14"/>
        <v>0</v>
      </c>
      <c r="AK30" s="26">
        <f t="shared" si="14"/>
        <v>0</v>
      </c>
      <c r="AL30" s="26">
        <f t="shared" si="14"/>
        <v>0</v>
      </c>
      <c r="AM30" s="26">
        <f t="shared" si="14"/>
        <v>0</v>
      </c>
      <c r="AN30" s="26">
        <f t="shared" si="14"/>
        <v>0</v>
      </c>
      <c r="AO30" s="26">
        <f t="shared" si="14"/>
        <v>0</v>
      </c>
      <c r="AP30" s="26">
        <f t="shared" si="14"/>
        <v>0</v>
      </c>
      <c r="AQ30" s="26">
        <f t="shared" si="14"/>
        <v>0</v>
      </c>
      <c r="AR30" s="26">
        <f t="shared" si="14"/>
        <v>0</v>
      </c>
      <c r="AS30" s="26">
        <f t="shared" si="14"/>
        <v>0</v>
      </c>
      <c r="AT30" s="26">
        <f t="shared" si="14"/>
        <v>0</v>
      </c>
      <c r="AU30" s="26">
        <f t="shared" si="14"/>
        <v>0</v>
      </c>
      <c r="AV30" s="26">
        <f t="shared" si="14"/>
        <v>0</v>
      </c>
      <c r="AW30" s="26">
        <f t="shared" si="14"/>
        <v>0</v>
      </c>
      <c r="AX30" s="26">
        <f t="shared" si="14"/>
        <v>0</v>
      </c>
      <c r="AY30" s="26">
        <f t="shared" si="14"/>
        <v>0</v>
      </c>
      <c r="AZ30" s="26">
        <f t="shared" si="14"/>
        <v>0</v>
      </c>
      <c r="BA30" s="26">
        <f t="shared" si="14"/>
        <v>0</v>
      </c>
      <c r="BB30" s="26">
        <f t="shared" si="14"/>
        <v>0</v>
      </c>
      <c r="BC30" s="26">
        <f t="shared" si="14"/>
        <v>0</v>
      </c>
      <c r="BD30" s="26"/>
      <c r="BE30" s="184">
        <f>BE31</f>
        <v>0</v>
      </c>
    </row>
    <row r="31" spans="1:57" s="54" customFormat="1" ht="36">
      <c r="A31" s="55"/>
      <c r="B31" s="37" t="s">
        <v>85</v>
      </c>
      <c r="C31" s="9" t="s">
        <v>130</v>
      </c>
      <c r="D31" s="56"/>
      <c r="E31" s="48">
        <v>507.746</v>
      </c>
      <c r="F31" s="48">
        <f>E31</f>
        <v>507.746</v>
      </c>
      <c r="G31" s="57"/>
      <c r="H31" s="48"/>
      <c r="I31" s="48">
        <f>J31+N31+O31</f>
        <v>400</v>
      </c>
      <c r="J31" s="48">
        <f>K31+L31+M31</f>
        <v>400</v>
      </c>
      <c r="K31" s="49"/>
      <c r="L31" s="49">
        <v>400</v>
      </c>
      <c r="M31" s="58"/>
      <c r="N31" s="58"/>
      <c r="O31" s="58"/>
      <c r="P31" s="21">
        <f>G31+I31</f>
        <v>400</v>
      </c>
      <c r="Q31" s="21">
        <f>I31+G31</f>
        <v>400</v>
      </c>
      <c r="R31" s="21">
        <f t="shared" si="11"/>
        <v>0</v>
      </c>
      <c r="S31" s="21">
        <f t="shared" si="5"/>
        <v>0</v>
      </c>
      <c r="T31" s="21">
        <f t="shared" si="6"/>
        <v>0</v>
      </c>
      <c r="U31" s="131">
        <f t="shared" si="7"/>
        <v>0</v>
      </c>
      <c r="V31" s="131">
        <f t="shared" si="7"/>
        <v>0</v>
      </c>
      <c r="W31" s="21">
        <f t="shared" si="7"/>
        <v>0</v>
      </c>
      <c r="X31" s="21">
        <f t="shared" si="7"/>
        <v>0</v>
      </c>
      <c r="Y31" s="109"/>
      <c r="Z31" s="21">
        <f t="shared" si="3"/>
        <v>0</v>
      </c>
      <c r="AA31" s="21">
        <f t="shared" si="12"/>
        <v>0</v>
      </c>
      <c r="AB31" s="30"/>
      <c r="AC31" s="51"/>
      <c r="AD31" s="50"/>
      <c r="AE31" s="50"/>
      <c r="AF31" s="21">
        <f>AG31+AJ31+AK31</f>
        <v>0</v>
      </c>
      <c r="AG31" s="21">
        <f t="shared" si="13"/>
        <v>0</v>
      </c>
      <c r="AH31" s="52"/>
      <c r="AI31" s="52"/>
      <c r="AJ31" s="52"/>
      <c r="AK31" s="52"/>
      <c r="AL31" s="21">
        <f>AM31+AP31+AQ31</f>
        <v>0</v>
      </c>
      <c r="AM31" s="21">
        <f>AN31+AO31</f>
        <v>0</v>
      </c>
      <c r="AN31" s="52"/>
      <c r="AO31" s="52"/>
      <c r="AP31" s="52"/>
      <c r="AQ31" s="52"/>
      <c r="AR31" s="21">
        <f>AS31+AV31+AW31</f>
        <v>0</v>
      </c>
      <c r="AS31" s="21">
        <f>AT31+AU31</f>
        <v>0</v>
      </c>
      <c r="AT31" s="52"/>
      <c r="AU31" s="52"/>
      <c r="AV31" s="52"/>
      <c r="AW31" s="52"/>
      <c r="AX31" s="53">
        <f>AY31+BB31+BC31</f>
        <v>0</v>
      </c>
      <c r="AY31" s="53">
        <f>AZ31+BA31</f>
        <v>0</v>
      </c>
      <c r="AZ31" s="52"/>
      <c r="BA31" s="52"/>
      <c r="BB31" s="52"/>
      <c r="BC31" s="52"/>
      <c r="BD31" s="186" t="s">
        <v>40</v>
      </c>
      <c r="BE31" s="185"/>
    </row>
    <row r="32" spans="1:57" s="34" customFormat="1" ht="25.5">
      <c r="A32" s="19" t="s">
        <v>110</v>
      </c>
      <c r="B32" s="59" t="s">
        <v>112</v>
      </c>
      <c r="C32" s="3"/>
      <c r="D32" s="3"/>
      <c r="E32" s="26">
        <f>E33+E39+E47+E49+E54</f>
        <v>132177.03100000002</v>
      </c>
      <c r="F32" s="26">
        <f aca="true" t="shared" si="15" ref="F32:AE32">F33+F39+F47+F49+F54</f>
        <v>107061.031</v>
      </c>
      <c r="G32" s="26">
        <f t="shared" si="15"/>
        <v>70800</v>
      </c>
      <c r="H32" s="26">
        <f t="shared" si="15"/>
        <v>58401</v>
      </c>
      <c r="I32" s="26">
        <f t="shared" si="15"/>
        <v>34001.978</v>
      </c>
      <c r="J32" s="26">
        <f t="shared" si="15"/>
        <v>21036.978</v>
      </c>
      <c r="K32" s="26">
        <f t="shared" si="15"/>
        <v>11806.757</v>
      </c>
      <c r="L32" s="26">
        <f t="shared" si="15"/>
        <v>9230.221000000001</v>
      </c>
      <c r="M32" s="26">
        <f t="shared" si="15"/>
        <v>0</v>
      </c>
      <c r="N32" s="26">
        <f t="shared" si="15"/>
        <v>5000</v>
      </c>
      <c r="O32" s="26">
        <f t="shared" si="15"/>
        <v>7965</v>
      </c>
      <c r="P32" s="26">
        <f t="shared" si="15"/>
        <v>114439.978</v>
      </c>
      <c r="Q32" s="26">
        <f t="shared" si="15"/>
        <v>114439.978</v>
      </c>
      <c r="R32" s="26">
        <f t="shared" si="15"/>
        <v>17736.928</v>
      </c>
      <c r="S32" s="21">
        <f t="shared" si="5"/>
        <v>17737</v>
      </c>
      <c r="T32" s="21">
        <f t="shared" si="6"/>
        <v>15579</v>
      </c>
      <c r="U32" s="131">
        <f t="shared" si="7"/>
        <v>9540</v>
      </c>
      <c r="V32" s="131">
        <f t="shared" si="7"/>
        <v>6039</v>
      </c>
      <c r="W32" s="21">
        <f t="shared" si="7"/>
        <v>0</v>
      </c>
      <c r="X32" s="21">
        <f t="shared" si="7"/>
        <v>2158</v>
      </c>
      <c r="Y32" s="105">
        <f t="shared" si="15"/>
        <v>17736.928</v>
      </c>
      <c r="Z32" s="21">
        <f t="shared" si="3"/>
        <v>17302</v>
      </c>
      <c r="AA32" s="21">
        <f t="shared" si="12"/>
        <v>15579</v>
      </c>
      <c r="AB32" s="26">
        <f t="shared" si="15"/>
        <v>9540</v>
      </c>
      <c r="AC32" s="26">
        <f t="shared" si="15"/>
        <v>6039</v>
      </c>
      <c r="AD32" s="26">
        <f t="shared" si="15"/>
        <v>0</v>
      </c>
      <c r="AE32" s="26">
        <f t="shared" si="15"/>
        <v>1723</v>
      </c>
      <c r="AF32" s="26">
        <f aca="true" t="shared" si="16" ref="AF32:BE32">AF33+AF39+AF47+AF49+AF54+AF56</f>
        <v>435</v>
      </c>
      <c r="AG32" s="21">
        <f t="shared" si="13"/>
        <v>0</v>
      </c>
      <c r="AH32" s="26">
        <f t="shared" si="16"/>
        <v>0</v>
      </c>
      <c r="AI32" s="26">
        <f t="shared" si="16"/>
        <v>0</v>
      </c>
      <c r="AJ32" s="26">
        <f t="shared" si="16"/>
        <v>0</v>
      </c>
      <c r="AK32" s="26">
        <f t="shared" si="16"/>
        <v>435</v>
      </c>
      <c r="AL32" s="26">
        <f t="shared" si="16"/>
        <v>0</v>
      </c>
      <c r="AM32" s="26">
        <f t="shared" si="16"/>
        <v>0</v>
      </c>
      <c r="AN32" s="26">
        <f t="shared" si="16"/>
        <v>0</v>
      </c>
      <c r="AO32" s="26">
        <f t="shared" si="16"/>
        <v>0</v>
      </c>
      <c r="AP32" s="26">
        <f t="shared" si="16"/>
        <v>0</v>
      </c>
      <c r="AQ32" s="26">
        <f t="shared" si="16"/>
        <v>0</v>
      </c>
      <c r="AR32" s="26">
        <f t="shared" si="16"/>
        <v>0</v>
      </c>
      <c r="AS32" s="26">
        <f t="shared" si="16"/>
        <v>0</v>
      </c>
      <c r="AT32" s="26">
        <f t="shared" si="16"/>
        <v>0</v>
      </c>
      <c r="AU32" s="26">
        <f t="shared" si="16"/>
        <v>0</v>
      </c>
      <c r="AV32" s="26">
        <f t="shared" si="16"/>
        <v>0</v>
      </c>
      <c r="AW32" s="26">
        <f t="shared" si="16"/>
        <v>0</v>
      </c>
      <c r="AX32" s="26">
        <f t="shared" si="16"/>
        <v>0</v>
      </c>
      <c r="AY32" s="26">
        <f t="shared" si="16"/>
        <v>0</v>
      </c>
      <c r="AZ32" s="26">
        <f t="shared" si="16"/>
        <v>0</v>
      </c>
      <c r="BA32" s="26">
        <f t="shared" si="16"/>
        <v>0</v>
      </c>
      <c r="BB32" s="26">
        <f t="shared" si="16"/>
        <v>0</v>
      </c>
      <c r="BC32" s="26">
        <f t="shared" si="16"/>
        <v>0</v>
      </c>
      <c r="BD32" s="26"/>
      <c r="BE32" s="184">
        <f t="shared" si="16"/>
        <v>0</v>
      </c>
    </row>
    <row r="33" spans="1:57" s="34" customFormat="1" ht="38.25" customHeight="1">
      <c r="A33" s="19" t="s">
        <v>8</v>
      </c>
      <c r="B33" s="59" t="s">
        <v>113</v>
      </c>
      <c r="C33" s="3"/>
      <c r="D33" s="3"/>
      <c r="E33" s="26">
        <f>SUM(E34:E38)</f>
        <v>25746.031</v>
      </c>
      <c r="F33" s="26">
        <f aca="true" t="shared" si="17" ref="F33:BC33">SUM(F34:F38)</f>
        <v>22554.031</v>
      </c>
      <c r="G33" s="26">
        <f t="shared" si="17"/>
        <v>4149</v>
      </c>
      <c r="H33" s="26">
        <f t="shared" si="17"/>
        <v>150</v>
      </c>
      <c r="I33" s="26">
        <f t="shared" si="17"/>
        <v>5541.719999999999</v>
      </c>
      <c r="J33" s="26">
        <f t="shared" si="17"/>
        <v>5541.719999999999</v>
      </c>
      <c r="K33" s="26">
        <f t="shared" si="17"/>
        <v>4541.719999999999</v>
      </c>
      <c r="L33" s="26">
        <f t="shared" si="17"/>
        <v>1000</v>
      </c>
      <c r="M33" s="26">
        <f t="shared" si="17"/>
        <v>0</v>
      </c>
      <c r="N33" s="26">
        <f t="shared" si="17"/>
        <v>0</v>
      </c>
      <c r="O33" s="26">
        <f t="shared" si="17"/>
        <v>0</v>
      </c>
      <c r="P33" s="26">
        <f t="shared" si="17"/>
        <v>19328.72</v>
      </c>
      <c r="Q33" s="26">
        <f t="shared" si="17"/>
        <v>19328.72</v>
      </c>
      <c r="R33" s="26">
        <f t="shared" si="17"/>
        <v>6417.144</v>
      </c>
      <c r="S33" s="21">
        <f t="shared" si="5"/>
        <v>6417</v>
      </c>
      <c r="T33" s="26">
        <f t="shared" si="17"/>
        <v>6417</v>
      </c>
      <c r="U33" s="131">
        <f t="shared" si="7"/>
        <v>5318</v>
      </c>
      <c r="V33" s="131">
        <f t="shared" si="7"/>
        <v>1099</v>
      </c>
      <c r="W33" s="21">
        <f t="shared" si="7"/>
        <v>0</v>
      </c>
      <c r="X33" s="21">
        <f t="shared" si="7"/>
        <v>0</v>
      </c>
      <c r="Y33" s="26">
        <f t="shared" si="17"/>
        <v>6417.144</v>
      </c>
      <c r="Z33" s="21">
        <f t="shared" si="3"/>
        <v>6417</v>
      </c>
      <c r="AA33" s="21">
        <f t="shared" si="12"/>
        <v>6417</v>
      </c>
      <c r="AB33" s="26">
        <f t="shared" si="17"/>
        <v>5318</v>
      </c>
      <c r="AC33" s="26">
        <f t="shared" si="17"/>
        <v>1099</v>
      </c>
      <c r="AD33" s="26">
        <f t="shared" si="17"/>
        <v>0</v>
      </c>
      <c r="AE33" s="26">
        <f t="shared" si="17"/>
        <v>0</v>
      </c>
      <c r="AF33" s="26">
        <f t="shared" si="17"/>
        <v>0</v>
      </c>
      <c r="AG33" s="26">
        <f t="shared" si="17"/>
        <v>0</v>
      </c>
      <c r="AH33" s="26">
        <f t="shared" si="17"/>
        <v>0</v>
      </c>
      <c r="AI33" s="26">
        <f t="shared" si="17"/>
        <v>0</v>
      </c>
      <c r="AJ33" s="26">
        <f t="shared" si="17"/>
        <v>0</v>
      </c>
      <c r="AK33" s="26">
        <f t="shared" si="17"/>
        <v>0</v>
      </c>
      <c r="AL33" s="26">
        <f t="shared" si="17"/>
        <v>0</v>
      </c>
      <c r="AM33" s="26">
        <f t="shared" si="17"/>
        <v>0</v>
      </c>
      <c r="AN33" s="26">
        <f t="shared" si="17"/>
        <v>0</v>
      </c>
      <c r="AO33" s="26">
        <f t="shared" si="17"/>
        <v>0</v>
      </c>
      <c r="AP33" s="26">
        <f t="shared" si="17"/>
        <v>0</v>
      </c>
      <c r="AQ33" s="26">
        <f t="shared" si="17"/>
        <v>0</v>
      </c>
      <c r="AR33" s="26">
        <f t="shared" si="17"/>
        <v>0</v>
      </c>
      <c r="AS33" s="26">
        <f t="shared" si="17"/>
        <v>0</v>
      </c>
      <c r="AT33" s="26">
        <f t="shared" si="17"/>
        <v>0</v>
      </c>
      <c r="AU33" s="26">
        <f t="shared" si="17"/>
        <v>0</v>
      </c>
      <c r="AV33" s="26">
        <f t="shared" si="17"/>
        <v>0</v>
      </c>
      <c r="AW33" s="26">
        <f t="shared" si="17"/>
        <v>0</v>
      </c>
      <c r="AX33" s="26">
        <f t="shared" si="17"/>
        <v>0</v>
      </c>
      <c r="AY33" s="26">
        <f t="shared" si="17"/>
        <v>0</v>
      </c>
      <c r="AZ33" s="26">
        <f t="shared" si="17"/>
        <v>0</v>
      </c>
      <c r="BA33" s="26">
        <f t="shared" si="17"/>
        <v>0</v>
      </c>
      <c r="BB33" s="26">
        <f t="shared" si="17"/>
        <v>0</v>
      </c>
      <c r="BC33" s="26">
        <f t="shared" si="17"/>
        <v>0</v>
      </c>
      <c r="BD33" s="26"/>
      <c r="BE33" s="184">
        <f>SUM(BE34:BE38)</f>
        <v>0</v>
      </c>
    </row>
    <row r="34" spans="1:57" s="54" customFormat="1" ht="36">
      <c r="A34" s="47"/>
      <c r="B34" s="36" t="s">
        <v>123</v>
      </c>
      <c r="C34" s="9" t="s">
        <v>131</v>
      </c>
      <c r="D34" s="56"/>
      <c r="E34" s="48">
        <v>5199</v>
      </c>
      <c r="F34" s="48">
        <f>E34</f>
        <v>5199</v>
      </c>
      <c r="G34" s="57">
        <f>4829-830</f>
        <v>3999</v>
      </c>
      <c r="H34" s="48"/>
      <c r="I34" s="48">
        <f>J34+N34+O34</f>
        <v>1081.887</v>
      </c>
      <c r="J34" s="48">
        <f>K34+L34+M34</f>
        <v>1081.887</v>
      </c>
      <c r="K34" s="49">
        <f>830+251.887</f>
        <v>1081.887</v>
      </c>
      <c r="L34" s="49"/>
      <c r="M34" s="58"/>
      <c r="N34" s="58"/>
      <c r="O34" s="58"/>
      <c r="P34" s="21">
        <f>G34+I34</f>
        <v>5080.887</v>
      </c>
      <c r="Q34" s="21">
        <f>I34+G34</f>
        <v>5080.887</v>
      </c>
      <c r="R34" s="21">
        <f t="shared" si="11"/>
        <v>118.11300000000028</v>
      </c>
      <c r="S34" s="21">
        <f t="shared" si="5"/>
        <v>118</v>
      </c>
      <c r="T34" s="21">
        <f t="shared" si="6"/>
        <v>118</v>
      </c>
      <c r="U34" s="131">
        <f t="shared" si="7"/>
        <v>0</v>
      </c>
      <c r="V34" s="131">
        <f t="shared" si="7"/>
        <v>118</v>
      </c>
      <c r="W34" s="21">
        <f t="shared" si="7"/>
        <v>0</v>
      </c>
      <c r="X34" s="21">
        <f t="shared" si="7"/>
        <v>0</v>
      </c>
      <c r="Y34" s="109">
        <f>E34-P34</f>
        <v>118.11300000000028</v>
      </c>
      <c r="Z34" s="21">
        <f t="shared" si="3"/>
        <v>118</v>
      </c>
      <c r="AA34" s="21">
        <f t="shared" si="12"/>
        <v>118</v>
      </c>
      <c r="AB34" s="30"/>
      <c r="AC34" s="51">
        <v>118</v>
      </c>
      <c r="AD34" s="50"/>
      <c r="AE34" s="50"/>
      <c r="AF34" s="21">
        <f>AG34+AJ34+AK34</f>
        <v>0</v>
      </c>
      <c r="AG34" s="21">
        <f t="shared" si="13"/>
        <v>0</v>
      </c>
      <c r="AH34" s="52"/>
      <c r="AI34" s="52"/>
      <c r="AJ34" s="52"/>
      <c r="AK34" s="52"/>
      <c r="AL34" s="21">
        <f>AM34+AP34+AQ34</f>
        <v>0</v>
      </c>
      <c r="AM34" s="21">
        <f>AN34+AO34</f>
        <v>0</v>
      </c>
      <c r="AN34" s="52"/>
      <c r="AO34" s="52"/>
      <c r="AP34" s="52"/>
      <c r="AQ34" s="52"/>
      <c r="AR34" s="21">
        <f>AS34+AV34+AW34</f>
        <v>0</v>
      </c>
      <c r="AS34" s="21">
        <f>AT34+AU34</f>
        <v>0</v>
      </c>
      <c r="AT34" s="52"/>
      <c r="AU34" s="52"/>
      <c r="AV34" s="52"/>
      <c r="AW34" s="52"/>
      <c r="AX34" s="53">
        <f>AY34+BB34+BC34</f>
        <v>0</v>
      </c>
      <c r="AY34" s="53">
        <f>AZ34+BA34</f>
        <v>0</v>
      </c>
      <c r="AZ34" s="52"/>
      <c r="BA34" s="52"/>
      <c r="BB34" s="52"/>
      <c r="BC34" s="52"/>
      <c r="BD34" s="186" t="s">
        <v>218</v>
      </c>
      <c r="BE34" s="185"/>
    </row>
    <row r="35" spans="1:57" s="54" customFormat="1" ht="38.25">
      <c r="A35" s="47"/>
      <c r="B35" s="36" t="s">
        <v>150</v>
      </c>
      <c r="C35" s="9" t="s">
        <v>35</v>
      </c>
      <c r="D35" s="9"/>
      <c r="E35" s="115">
        <f>114.265+634.766</f>
        <v>749.031</v>
      </c>
      <c r="F35" s="48">
        <f>E35</f>
        <v>749.031</v>
      </c>
      <c r="G35" s="48">
        <f>H35</f>
        <v>0</v>
      </c>
      <c r="H35" s="48">
        <f>I35</f>
        <v>0</v>
      </c>
      <c r="I35" s="48">
        <f>J35+N35+O35</f>
        <v>0</v>
      </c>
      <c r="J35" s="48">
        <f>K35+L35+M35</f>
        <v>0</v>
      </c>
      <c r="K35" s="49"/>
      <c r="L35" s="26"/>
      <c r="M35" s="50"/>
      <c r="N35" s="50"/>
      <c r="O35" s="50"/>
      <c r="P35" s="21"/>
      <c r="Q35" s="21">
        <f>P35</f>
        <v>0</v>
      </c>
      <c r="R35" s="21">
        <f>F35-Q35</f>
        <v>749.031</v>
      </c>
      <c r="S35" s="21">
        <f t="shared" si="5"/>
        <v>749</v>
      </c>
      <c r="T35" s="21">
        <f t="shared" si="6"/>
        <v>749</v>
      </c>
      <c r="U35" s="131">
        <f t="shared" si="7"/>
        <v>0</v>
      </c>
      <c r="V35" s="131">
        <f t="shared" si="7"/>
        <v>749</v>
      </c>
      <c r="W35" s="21">
        <f t="shared" si="7"/>
        <v>0</v>
      </c>
      <c r="X35" s="21">
        <f t="shared" si="7"/>
        <v>0</v>
      </c>
      <c r="Y35" s="111">
        <f>E35-P35</f>
        <v>749.031</v>
      </c>
      <c r="Z35" s="21">
        <f t="shared" si="3"/>
        <v>749</v>
      </c>
      <c r="AA35" s="21">
        <f t="shared" si="12"/>
        <v>749</v>
      </c>
      <c r="AB35" s="30"/>
      <c r="AC35" s="51">
        <v>749</v>
      </c>
      <c r="AD35" s="50"/>
      <c r="AE35" s="50"/>
      <c r="AF35" s="21">
        <f>AG35+AJ35+AK35</f>
        <v>0</v>
      </c>
      <c r="AG35" s="21">
        <f>AH35+AI35</f>
        <v>0</v>
      </c>
      <c r="AH35" s="52"/>
      <c r="AI35" s="52"/>
      <c r="AJ35" s="52"/>
      <c r="AK35" s="52"/>
      <c r="AL35" s="21">
        <f>AM35+AP35+AQ35</f>
        <v>0</v>
      </c>
      <c r="AM35" s="21">
        <f>AN35+AO35</f>
        <v>0</v>
      </c>
      <c r="AN35" s="52"/>
      <c r="AO35" s="52"/>
      <c r="AP35" s="52"/>
      <c r="AQ35" s="52"/>
      <c r="AR35" s="21">
        <f>AS35+AV35+AW35</f>
        <v>0</v>
      </c>
      <c r="AS35" s="21">
        <f>AT35+AU35</f>
        <v>0</v>
      </c>
      <c r="AT35" s="52"/>
      <c r="AU35" s="52"/>
      <c r="AV35" s="52"/>
      <c r="AW35" s="52"/>
      <c r="AX35" s="61">
        <f>AY35+BB35+BC35</f>
        <v>0</v>
      </c>
      <c r="AY35" s="61">
        <f>AZ35+BA35</f>
        <v>0</v>
      </c>
      <c r="AZ35" s="52"/>
      <c r="BA35" s="52"/>
      <c r="BB35" s="52"/>
      <c r="BC35" s="52"/>
      <c r="BD35" s="186" t="s">
        <v>219</v>
      </c>
      <c r="BE35" s="185"/>
    </row>
    <row r="36" spans="1:57" s="54" customFormat="1" ht="51">
      <c r="A36" s="47"/>
      <c r="B36" s="36" t="s">
        <v>24</v>
      </c>
      <c r="C36" s="9" t="s">
        <v>129</v>
      </c>
      <c r="D36" s="9" t="s">
        <v>47</v>
      </c>
      <c r="E36" s="48">
        <v>7700</v>
      </c>
      <c r="F36" s="48">
        <f>E36</f>
        <v>7700</v>
      </c>
      <c r="G36" s="48">
        <v>150</v>
      </c>
      <c r="H36" s="48">
        <v>150</v>
      </c>
      <c r="I36" s="48">
        <f>J36+N36+O36</f>
        <v>2000</v>
      </c>
      <c r="J36" s="48">
        <f>K36+L36+M36</f>
        <v>2000</v>
      </c>
      <c r="K36" s="49">
        <v>1000</v>
      </c>
      <c r="L36" s="49">
        <v>1000</v>
      </c>
      <c r="M36" s="50"/>
      <c r="N36" s="50"/>
      <c r="O36" s="50"/>
      <c r="P36" s="21">
        <f>G36+I36</f>
        <v>2150</v>
      </c>
      <c r="Q36" s="21">
        <f>I36+G36</f>
        <v>2150</v>
      </c>
      <c r="R36" s="21">
        <f>Y36</f>
        <v>5550</v>
      </c>
      <c r="S36" s="21">
        <f t="shared" si="5"/>
        <v>5550</v>
      </c>
      <c r="T36" s="21">
        <f t="shared" si="6"/>
        <v>5550</v>
      </c>
      <c r="U36" s="131">
        <f t="shared" si="7"/>
        <v>5318</v>
      </c>
      <c r="V36" s="131">
        <f t="shared" si="7"/>
        <v>232</v>
      </c>
      <c r="W36" s="21">
        <f t="shared" si="7"/>
        <v>0</v>
      </c>
      <c r="X36" s="21">
        <f t="shared" si="7"/>
        <v>0</v>
      </c>
      <c r="Y36" s="109">
        <f>E36-P36</f>
        <v>5550</v>
      </c>
      <c r="Z36" s="21">
        <f t="shared" si="3"/>
        <v>5550</v>
      </c>
      <c r="AA36" s="21">
        <f t="shared" si="12"/>
        <v>5550</v>
      </c>
      <c r="AB36" s="30">
        <v>5318</v>
      </c>
      <c r="AC36" s="51">
        <v>232</v>
      </c>
      <c r="AD36" s="50"/>
      <c r="AE36" s="50"/>
      <c r="AF36" s="21">
        <f>AG36+AJ36+AK36</f>
        <v>0</v>
      </c>
      <c r="AG36" s="21">
        <f>AH36+AI36</f>
        <v>0</v>
      </c>
      <c r="AH36" s="52"/>
      <c r="AI36" s="52"/>
      <c r="AJ36" s="52"/>
      <c r="AK36" s="52"/>
      <c r="AL36" s="21">
        <f>AM36+AP36+AQ36</f>
        <v>0</v>
      </c>
      <c r="AM36" s="21">
        <f>AN36+AO36</f>
        <v>0</v>
      </c>
      <c r="AN36" s="52"/>
      <c r="AO36" s="52"/>
      <c r="AP36" s="52"/>
      <c r="AQ36" s="52"/>
      <c r="AR36" s="21">
        <f>AS36+AV36+AW36</f>
        <v>0</v>
      </c>
      <c r="AS36" s="21">
        <f>AT36+AU36</f>
        <v>0</v>
      </c>
      <c r="AT36" s="52"/>
      <c r="AU36" s="52"/>
      <c r="AV36" s="52"/>
      <c r="AW36" s="52"/>
      <c r="AX36" s="53">
        <f>AY36+BB36+BC36</f>
        <v>0</v>
      </c>
      <c r="AY36" s="53">
        <f>AZ36+BA36</f>
        <v>0</v>
      </c>
      <c r="AZ36" s="52"/>
      <c r="BA36" s="52"/>
      <c r="BB36" s="52"/>
      <c r="BC36" s="52"/>
      <c r="BD36" s="186" t="s">
        <v>218</v>
      </c>
      <c r="BE36" s="185"/>
    </row>
    <row r="37" spans="1:57" s="54" customFormat="1" ht="36">
      <c r="A37" s="47"/>
      <c r="B37" s="36" t="s">
        <v>81</v>
      </c>
      <c r="C37" s="9" t="s">
        <v>36</v>
      </c>
      <c r="D37" s="56"/>
      <c r="E37" s="48">
        <v>4762</v>
      </c>
      <c r="F37" s="48">
        <v>1570</v>
      </c>
      <c r="G37" s="57"/>
      <c r="H37" s="48"/>
      <c r="I37" s="48">
        <f>J37+N37+O37</f>
        <v>1431.833</v>
      </c>
      <c r="J37" s="48">
        <f>K37+L37+M37</f>
        <v>1431.833</v>
      </c>
      <c r="K37" s="49">
        <v>1431.833</v>
      </c>
      <c r="L37" s="49"/>
      <c r="M37" s="58"/>
      <c r="N37" s="58"/>
      <c r="O37" s="58"/>
      <c r="P37" s="21">
        <f>G37+I37+3330</f>
        <v>4761.8330000000005</v>
      </c>
      <c r="Q37" s="21">
        <f>P37</f>
        <v>4761.8330000000005</v>
      </c>
      <c r="R37" s="21">
        <f t="shared" si="11"/>
        <v>0</v>
      </c>
      <c r="S37" s="21">
        <f t="shared" si="5"/>
        <v>0</v>
      </c>
      <c r="T37" s="21">
        <f t="shared" si="6"/>
        <v>0</v>
      </c>
      <c r="U37" s="131">
        <f t="shared" si="7"/>
        <v>0</v>
      </c>
      <c r="V37" s="131">
        <f t="shared" si="7"/>
        <v>0</v>
      </c>
      <c r="W37" s="21">
        <f t="shared" si="7"/>
        <v>0</v>
      </c>
      <c r="X37" s="21">
        <f t="shared" si="7"/>
        <v>0</v>
      </c>
      <c r="Y37" s="109"/>
      <c r="Z37" s="21">
        <f t="shared" si="3"/>
        <v>0</v>
      </c>
      <c r="AA37" s="21">
        <f t="shared" si="12"/>
        <v>0</v>
      </c>
      <c r="AB37" s="30"/>
      <c r="AC37" s="51"/>
      <c r="AD37" s="50"/>
      <c r="AE37" s="50"/>
      <c r="AF37" s="21">
        <f>AG37+AJ37+AK37</f>
        <v>0</v>
      </c>
      <c r="AG37" s="21">
        <f t="shared" si="13"/>
        <v>0</v>
      </c>
      <c r="AH37" s="52"/>
      <c r="AI37" s="52"/>
      <c r="AJ37" s="52"/>
      <c r="AK37" s="52"/>
      <c r="AL37" s="21">
        <f>AM37+AP37+AQ37</f>
        <v>0</v>
      </c>
      <c r="AM37" s="21">
        <f>AN37+AO37</f>
        <v>0</v>
      </c>
      <c r="AN37" s="52"/>
      <c r="AO37" s="52"/>
      <c r="AP37" s="52"/>
      <c r="AQ37" s="52"/>
      <c r="AR37" s="21">
        <f>AS37+AV37+AW37</f>
        <v>0</v>
      </c>
      <c r="AS37" s="21">
        <f>AT37+AU37</f>
        <v>0</v>
      </c>
      <c r="AT37" s="52"/>
      <c r="AU37" s="52"/>
      <c r="AV37" s="52"/>
      <c r="AW37" s="52"/>
      <c r="AX37" s="53">
        <f>AY37+BB37+BC37</f>
        <v>0</v>
      </c>
      <c r="AY37" s="53">
        <f>AZ37+BA37</f>
        <v>0</v>
      </c>
      <c r="AZ37" s="52"/>
      <c r="BA37" s="52"/>
      <c r="BB37" s="52"/>
      <c r="BC37" s="52"/>
      <c r="BD37" s="186" t="s">
        <v>218</v>
      </c>
      <c r="BE37" s="185"/>
    </row>
    <row r="38" spans="1:57" s="54" customFormat="1" ht="36">
      <c r="A38" s="47"/>
      <c r="B38" s="36" t="s">
        <v>80</v>
      </c>
      <c r="C38" s="9"/>
      <c r="D38" s="56"/>
      <c r="E38" s="56">
        <v>7336</v>
      </c>
      <c r="F38" s="48">
        <f>E38</f>
        <v>7336</v>
      </c>
      <c r="G38" s="57"/>
      <c r="H38" s="50"/>
      <c r="I38" s="48">
        <f>J38+N38+O38</f>
        <v>1028</v>
      </c>
      <c r="J38" s="48">
        <f>K38+L38+M38</f>
        <v>1028</v>
      </c>
      <c r="K38" s="49">
        <v>1028</v>
      </c>
      <c r="L38" s="49"/>
      <c r="M38" s="58"/>
      <c r="N38" s="58"/>
      <c r="O38" s="58"/>
      <c r="P38" s="21">
        <f>G38+I38+5743+565</f>
        <v>7336</v>
      </c>
      <c r="Q38" s="21">
        <f>P38</f>
        <v>7336</v>
      </c>
      <c r="R38" s="21">
        <f t="shared" si="11"/>
        <v>0</v>
      </c>
      <c r="S38" s="21">
        <f t="shared" si="5"/>
        <v>0</v>
      </c>
      <c r="T38" s="21">
        <f t="shared" si="6"/>
        <v>0</v>
      </c>
      <c r="U38" s="131">
        <f t="shared" si="7"/>
        <v>0</v>
      </c>
      <c r="V38" s="131">
        <f t="shared" si="7"/>
        <v>0</v>
      </c>
      <c r="W38" s="21">
        <f t="shared" si="7"/>
        <v>0</v>
      </c>
      <c r="X38" s="21">
        <f t="shared" si="7"/>
        <v>0</v>
      </c>
      <c r="Y38" s="109">
        <f>E38-P38</f>
        <v>0</v>
      </c>
      <c r="Z38" s="21">
        <f t="shared" si="3"/>
        <v>0</v>
      </c>
      <c r="AA38" s="21">
        <f t="shared" si="12"/>
        <v>0</v>
      </c>
      <c r="AB38" s="30"/>
      <c r="AC38" s="51"/>
      <c r="AD38" s="50"/>
      <c r="AE38" s="50"/>
      <c r="AF38" s="21">
        <f>AG38+AJ38+AK38</f>
        <v>0</v>
      </c>
      <c r="AG38" s="21">
        <f t="shared" si="13"/>
        <v>0</v>
      </c>
      <c r="AH38" s="52"/>
      <c r="AI38" s="52"/>
      <c r="AJ38" s="52"/>
      <c r="AK38" s="52"/>
      <c r="AL38" s="21">
        <f>AM38+AP38+AQ38</f>
        <v>0</v>
      </c>
      <c r="AM38" s="21">
        <f>AN38+AO38</f>
        <v>0</v>
      </c>
      <c r="AN38" s="52"/>
      <c r="AO38" s="52"/>
      <c r="AP38" s="52"/>
      <c r="AQ38" s="52"/>
      <c r="AR38" s="21">
        <f>AS38+AV38+AW38</f>
        <v>0</v>
      </c>
      <c r="AS38" s="21">
        <f>AT38+AU38</f>
        <v>0</v>
      </c>
      <c r="AT38" s="52"/>
      <c r="AU38" s="52"/>
      <c r="AV38" s="52"/>
      <c r="AW38" s="52"/>
      <c r="AX38" s="53">
        <f>AY38+BB38+BC38</f>
        <v>0</v>
      </c>
      <c r="AY38" s="53">
        <f>AZ38+BA38</f>
        <v>0</v>
      </c>
      <c r="AZ38" s="52"/>
      <c r="BA38" s="52"/>
      <c r="BB38" s="52"/>
      <c r="BC38" s="52"/>
      <c r="BD38" s="186" t="s">
        <v>218</v>
      </c>
      <c r="BE38" s="185"/>
    </row>
    <row r="39" spans="1:57" s="34" customFormat="1" ht="13.5">
      <c r="A39" s="19" t="s">
        <v>114</v>
      </c>
      <c r="B39" s="59" t="s">
        <v>115</v>
      </c>
      <c r="C39" s="3"/>
      <c r="D39" s="3"/>
      <c r="E39" s="26">
        <f>SUM(E40:E46)</f>
        <v>77596</v>
      </c>
      <c r="F39" s="26">
        <f aca="true" t="shared" si="18" ref="F39:BC39">SUM(F40:F46)</f>
        <v>55672</v>
      </c>
      <c r="G39" s="26">
        <f t="shared" si="18"/>
        <v>50951</v>
      </c>
      <c r="H39" s="26">
        <f t="shared" si="18"/>
        <v>43351</v>
      </c>
      <c r="I39" s="26">
        <f t="shared" si="18"/>
        <v>20370.253</v>
      </c>
      <c r="J39" s="26">
        <f t="shared" si="18"/>
        <v>12705.253</v>
      </c>
      <c r="K39" s="26">
        <f t="shared" si="18"/>
        <v>7265.037</v>
      </c>
      <c r="L39" s="26">
        <f t="shared" si="18"/>
        <v>5440.216</v>
      </c>
      <c r="M39" s="26">
        <f t="shared" si="18"/>
        <v>0</v>
      </c>
      <c r="N39" s="26">
        <f t="shared" si="18"/>
        <v>0</v>
      </c>
      <c r="O39" s="26">
        <f t="shared" si="18"/>
        <v>7665</v>
      </c>
      <c r="P39" s="26">
        <f t="shared" si="18"/>
        <v>71321.253</v>
      </c>
      <c r="Q39" s="26">
        <f t="shared" si="18"/>
        <v>71321.253</v>
      </c>
      <c r="R39" s="26">
        <f t="shared" si="18"/>
        <v>6274.784</v>
      </c>
      <c r="S39" s="21">
        <f t="shared" si="5"/>
        <v>6275</v>
      </c>
      <c r="T39" s="26">
        <f t="shared" si="18"/>
        <v>4601</v>
      </c>
      <c r="U39" s="131">
        <f t="shared" si="7"/>
        <v>3601</v>
      </c>
      <c r="V39" s="131">
        <f t="shared" si="7"/>
        <v>1000</v>
      </c>
      <c r="W39" s="21">
        <f t="shared" si="7"/>
        <v>0</v>
      </c>
      <c r="X39" s="21">
        <f t="shared" si="7"/>
        <v>1674</v>
      </c>
      <c r="Y39" s="26">
        <f t="shared" si="18"/>
        <v>6274.784</v>
      </c>
      <c r="Z39" s="21">
        <f t="shared" si="3"/>
        <v>5840</v>
      </c>
      <c r="AA39" s="21">
        <f t="shared" si="12"/>
        <v>4601</v>
      </c>
      <c r="AB39" s="26">
        <f t="shared" si="18"/>
        <v>3601</v>
      </c>
      <c r="AC39" s="26">
        <f t="shared" si="18"/>
        <v>1000</v>
      </c>
      <c r="AD39" s="26">
        <f t="shared" si="18"/>
        <v>0</v>
      </c>
      <c r="AE39" s="26">
        <f t="shared" si="18"/>
        <v>1239</v>
      </c>
      <c r="AF39" s="26">
        <f t="shared" si="18"/>
        <v>435</v>
      </c>
      <c r="AG39" s="26">
        <f t="shared" si="18"/>
        <v>0</v>
      </c>
      <c r="AH39" s="26">
        <f t="shared" si="18"/>
        <v>0</v>
      </c>
      <c r="AI39" s="26">
        <f t="shared" si="18"/>
        <v>0</v>
      </c>
      <c r="AJ39" s="26">
        <f t="shared" si="18"/>
        <v>0</v>
      </c>
      <c r="AK39" s="26">
        <f t="shared" si="18"/>
        <v>435</v>
      </c>
      <c r="AL39" s="26">
        <f t="shared" si="18"/>
        <v>0</v>
      </c>
      <c r="AM39" s="26">
        <f t="shared" si="18"/>
        <v>0</v>
      </c>
      <c r="AN39" s="26">
        <f t="shared" si="18"/>
        <v>0</v>
      </c>
      <c r="AO39" s="26">
        <f t="shared" si="18"/>
        <v>0</v>
      </c>
      <c r="AP39" s="26">
        <f t="shared" si="18"/>
        <v>0</v>
      </c>
      <c r="AQ39" s="26">
        <f t="shared" si="18"/>
        <v>0</v>
      </c>
      <c r="AR39" s="26">
        <f t="shared" si="18"/>
        <v>0</v>
      </c>
      <c r="AS39" s="26">
        <f t="shared" si="18"/>
        <v>0</v>
      </c>
      <c r="AT39" s="26">
        <f t="shared" si="18"/>
        <v>0</v>
      </c>
      <c r="AU39" s="26">
        <f t="shared" si="18"/>
        <v>0</v>
      </c>
      <c r="AV39" s="26">
        <f t="shared" si="18"/>
        <v>0</v>
      </c>
      <c r="AW39" s="26">
        <f t="shared" si="18"/>
        <v>0</v>
      </c>
      <c r="AX39" s="26">
        <f t="shared" si="18"/>
        <v>0</v>
      </c>
      <c r="AY39" s="26">
        <f t="shared" si="18"/>
        <v>0</v>
      </c>
      <c r="AZ39" s="26">
        <f t="shared" si="18"/>
        <v>0</v>
      </c>
      <c r="BA39" s="26">
        <f t="shared" si="18"/>
        <v>0</v>
      </c>
      <c r="BB39" s="26">
        <f t="shared" si="18"/>
        <v>0</v>
      </c>
      <c r="BC39" s="26">
        <f t="shared" si="18"/>
        <v>0</v>
      </c>
      <c r="BD39" s="26"/>
      <c r="BE39" s="184">
        <f>SUM(BE40:BE46)</f>
        <v>0</v>
      </c>
    </row>
    <row r="40" spans="1:57" s="54" customFormat="1" ht="60">
      <c r="A40" s="47"/>
      <c r="B40" s="36" t="s">
        <v>25</v>
      </c>
      <c r="C40" s="9" t="s">
        <v>92</v>
      </c>
      <c r="D40" s="56" t="s">
        <v>49</v>
      </c>
      <c r="E40" s="48">
        <v>14623</v>
      </c>
      <c r="F40" s="48">
        <f>E40</f>
        <v>14623</v>
      </c>
      <c r="G40" s="57">
        <v>5400</v>
      </c>
      <c r="H40" s="50">
        <v>5400</v>
      </c>
      <c r="I40" s="48">
        <f aca="true" t="shared" si="19" ref="I40:I46">J40+N40+O40</f>
        <v>9000</v>
      </c>
      <c r="J40" s="48">
        <f aca="true" t="shared" si="20" ref="J40:J46">K40+L40+M40</f>
        <v>3000</v>
      </c>
      <c r="K40" s="49">
        <v>3000</v>
      </c>
      <c r="L40" s="49"/>
      <c r="M40" s="58"/>
      <c r="N40" s="58"/>
      <c r="O40" s="58">
        <v>6000</v>
      </c>
      <c r="P40" s="21">
        <f aca="true" t="shared" si="21" ref="P40:P46">G40+I40</f>
        <v>14400</v>
      </c>
      <c r="Q40" s="21">
        <f>I40+G40</f>
        <v>14400</v>
      </c>
      <c r="R40" s="21">
        <f t="shared" si="11"/>
        <v>223</v>
      </c>
      <c r="S40" s="21">
        <f t="shared" si="5"/>
        <v>223</v>
      </c>
      <c r="T40" s="21">
        <f t="shared" si="6"/>
        <v>223</v>
      </c>
      <c r="U40" s="131">
        <f t="shared" si="7"/>
        <v>223</v>
      </c>
      <c r="V40" s="131">
        <f t="shared" si="7"/>
        <v>0</v>
      </c>
      <c r="W40" s="21">
        <f t="shared" si="7"/>
        <v>0</v>
      </c>
      <c r="X40" s="21">
        <f t="shared" si="7"/>
        <v>0</v>
      </c>
      <c r="Y40" s="109">
        <f>E40-P40</f>
        <v>223</v>
      </c>
      <c r="Z40" s="21">
        <f t="shared" si="3"/>
        <v>223</v>
      </c>
      <c r="AA40" s="21">
        <f t="shared" si="12"/>
        <v>223</v>
      </c>
      <c r="AB40" s="30">
        <v>223</v>
      </c>
      <c r="AC40" s="51"/>
      <c r="AD40" s="50"/>
      <c r="AE40" s="50"/>
      <c r="AF40" s="21">
        <f aca="true" t="shared" si="22" ref="AF40:AF46">AG40+AJ40+AK40</f>
        <v>0</v>
      </c>
      <c r="AG40" s="21">
        <f t="shared" si="13"/>
        <v>0</v>
      </c>
      <c r="AH40" s="52"/>
      <c r="AI40" s="52"/>
      <c r="AJ40" s="52"/>
      <c r="AK40" s="52"/>
      <c r="AL40" s="21">
        <f aca="true" t="shared" si="23" ref="AL40:AL46">AM40+AP40+AQ40</f>
        <v>0</v>
      </c>
      <c r="AM40" s="21">
        <f aca="true" t="shared" si="24" ref="AM40:AM46">AN40+AO40</f>
        <v>0</v>
      </c>
      <c r="AN40" s="52"/>
      <c r="AO40" s="52"/>
      <c r="AP40" s="52"/>
      <c r="AQ40" s="52"/>
      <c r="AR40" s="21">
        <f aca="true" t="shared" si="25" ref="AR40:AR46">AS40+AV40+AW40</f>
        <v>0</v>
      </c>
      <c r="AS40" s="21">
        <f aca="true" t="shared" si="26" ref="AS40:AS46">AT40+AU40</f>
        <v>0</v>
      </c>
      <c r="AT40" s="52"/>
      <c r="AU40" s="52"/>
      <c r="AV40" s="52"/>
      <c r="AW40" s="52"/>
      <c r="AX40" s="53">
        <f aca="true" t="shared" si="27" ref="AX40:AX46">AY40+BB40+BC40</f>
        <v>0</v>
      </c>
      <c r="AY40" s="53">
        <f aca="true" t="shared" si="28" ref="AY40:AY46">AZ40+BA40</f>
        <v>0</v>
      </c>
      <c r="AZ40" s="52"/>
      <c r="BA40" s="52"/>
      <c r="BB40" s="52"/>
      <c r="BC40" s="52"/>
      <c r="BD40" s="186" t="s">
        <v>218</v>
      </c>
      <c r="BE40" s="186" t="s">
        <v>149</v>
      </c>
    </row>
    <row r="41" spans="1:57" s="54" customFormat="1" ht="51">
      <c r="A41" s="47"/>
      <c r="B41" s="36" t="s">
        <v>26</v>
      </c>
      <c r="C41" s="9" t="s">
        <v>132</v>
      </c>
      <c r="D41" s="56" t="s">
        <v>48</v>
      </c>
      <c r="E41" s="48">
        <v>13154</v>
      </c>
      <c r="F41" s="48">
        <f>E41</f>
        <v>13154</v>
      </c>
      <c r="G41" s="57">
        <v>7875</v>
      </c>
      <c r="H41" s="50">
        <v>7875</v>
      </c>
      <c r="I41" s="48">
        <f t="shared" si="19"/>
        <v>5279.321</v>
      </c>
      <c r="J41" s="48">
        <f t="shared" si="20"/>
        <v>4079.321</v>
      </c>
      <c r="K41" s="49">
        <v>4079.321</v>
      </c>
      <c r="L41" s="49"/>
      <c r="M41" s="58"/>
      <c r="N41" s="58"/>
      <c r="O41" s="58">
        <v>1200</v>
      </c>
      <c r="P41" s="21">
        <f t="shared" si="21"/>
        <v>13154.321</v>
      </c>
      <c r="Q41" s="21">
        <f>I41+G41</f>
        <v>13154.321</v>
      </c>
      <c r="R41" s="21">
        <f t="shared" si="11"/>
        <v>0</v>
      </c>
      <c r="S41" s="21">
        <f t="shared" si="5"/>
        <v>0</v>
      </c>
      <c r="T41" s="21">
        <f t="shared" si="6"/>
        <v>0</v>
      </c>
      <c r="U41" s="131">
        <f t="shared" si="7"/>
        <v>0</v>
      </c>
      <c r="V41" s="131">
        <f t="shared" si="7"/>
        <v>0</v>
      </c>
      <c r="W41" s="21">
        <f t="shared" si="7"/>
        <v>0</v>
      </c>
      <c r="X41" s="21">
        <f t="shared" si="7"/>
        <v>0</v>
      </c>
      <c r="Y41" s="109"/>
      <c r="Z41" s="21">
        <f t="shared" si="3"/>
        <v>0</v>
      </c>
      <c r="AA41" s="21">
        <f t="shared" si="12"/>
        <v>0</v>
      </c>
      <c r="AB41" s="30"/>
      <c r="AC41" s="51"/>
      <c r="AD41" s="50"/>
      <c r="AE41" s="50"/>
      <c r="AF41" s="21">
        <f t="shared" si="22"/>
        <v>0</v>
      </c>
      <c r="AG41" s="21">
        <f t="shared" si="13"/>
        <v>0</v>
      </c>
      <c r="AH41" s="52"/>
      <c r="AI41" s="52"/>
      <c r="AJ41" s="52"/>
      <c r="AK41" s="52"/>
      <c r="AL41" s="21">
        <f t="shared" si="23"/>
        <v>0</v>
      </c>
      <c r="AM41" s="21">
        <f t="shared" si="24"/>
        <v>0</v>
      </c>
      <c r="AN41" s="52"/>
      <c r="AO41" s="52"/>
      <c r="AP41" s="52"/>
      <c r="AQ41" s="52"/>
      <c r="AR41" s="21">
        <f t="shared" si="25"/>
        <v>0</v>
      </c>
      <c r="AS41" s="21">
        <f t="shared" si="26"/>
        <v>0</v>
      </c>
      <c r="AT41" s="52"/>
      <c r="AU41" s="52"/>
      <c r="AV41" s="52"/>
      <c r="AW41" s="52"/>
      <c r="AX41" s="53">
        <f t="shared" si="27"/>
        <v>0</v>
      </c>
      <c r="AY41" s="53">
        <f t="shared" si="28"/>
        <v>0</v>
      </c>
      <c r="AZ41" s="52"/>
      <c r="BA41" s="52"/>
      <c r="BB41" s="52"/>
      <c r="BC41" s="52"/>
      <c r="BD41" s="186" t="s">
        <v>218</v>
      </c>
      <c r="BE41" s="185"/>
    </row>
    <row r="42" spans="1:57" s="54" customFormat="1" ht="51">
      <c r="A42" s="55"/>
      <c r="B42" s="37" t="s">
        <v>44</v>
      </c>
      <c r="C42" s="9" t="s">
        <v>35</v>
      </c>
      <c r="D42" s="56" t="s">
        <v>45</v>
      </c>
      <c r="E42" s="48">
        <v>12715</v>
      </c>
      <c r="F42" s="48">
        <f>1000+41</f>
        <v>1041</v>
      </c>
      <c r="G42" s="57">
        <f>E42-41</f>
        <v>12674</v>
      </c>
      <c r="H42" s="48">
        <f>G42</f>
        <v>12674</v>
      </c>
      <c r="I42" s="48">
        <f t="shared" si="19"/>
        <v>40.421</v>
      </c>
      <c r="J42" s="48">
        <f t="shared" si="20"/>
        <v>40.421</v>
      </c>
      <c r="K42" s="49">
        <v>40.421</v>
      </c>
      <c r="L42" s="49"/>
      <c r="M42" s="58"/>
      <c r="N42" s="58"/>
      <c r="O42" s="58"/>
      <c r="P42" s="21">
        <f t="shared" si="21"/>
        <v>12714.421</v>
      </c>
      <c r="Q42" s="21">
        <f>I42+G42</f>
        <v>12714.421</v>
      </c>
      <c r="R42" s="21">
        <f t="shared" si="11"/>
        <v>0</v>
      </c>
      <c r="S42" s="21">
        <f t="shared" si="5"/>
        <v>0</v>
      </c>
      <c r="T42" s="21">
        <f t="shared" si="6"/>
        <v>0</v>
      </c>
      <c r="U42" s="131">
        <f t="shared" si="7"/>
        <v>0</v>
      </c>
      <c r="V42" s="131">
        <f t="shared" si="7"/>
        <v>0</v>
      </c>
      <c r="W42" s="21">
        <f t="shared" si="7"/>
        <v>0</v>
      </c>
      <c r="X42" s="21">
        <f t="shared" si="7"/>
        <v>0</v>
      </c>
      <c r="Y42" s="109"/>
      <c r="Z42" s="21">
        <f t="shared" si="3"/>
        <v>0</v>
      </c>
      <c r="AA42" s="21">
        <f t="shared" si="12"/>
        <v>0</v>
      </c>
      <c r="AB42" s="30"/>
      <c r="AC42" s="51"/>
      <c r="AD42" s="50"/>
      <c r="AE42" s="50"/>
      <c r="AF42" s="21">
        <f t="shared" si="22"/>
        <v>0</v>
      </c>
      <c r="AG42" s="21">
        <f t="shared" si="13"/>
        <v>0</v>
      </c>
      <c r="AH42" s="52"/>
      <c r="AI42" s="52"/>
      <c r="AJ42" s="52"/>
      <c r="AK42" s="52"/>
      <c r="AL42" s="21">
        <f t="shared" si="23"/>
        <v>0</v>
      </c>
      <c r="AM42" s="21">
        <f t="shared" si="24"/>
        <v>0</v>
      </c>
      <c r="AN42" s="52"/>
      <c r="AO42" s="52"/>
      <c r="AP42" s="52"/>
      <c r="AQ42" s="52"/>
      <c r="AR42" s="21">
        <f t="shared" si="25"/>
        <v>0</v>
      </c>
      <c r="AS42" s="21">
        <f t="shared" si="26"/>
        <v>0</v>
      </c>
      <c r="AT42" s="52"/>
      <c r="AU42" s="52"/>
      <c r="AV42" s="52"/>
      <c r="AW42" s="52"/>
      <c r="AX42" s="53">
        <f t="shared" si="27"/>
        <v>0</v>
      </c>
      <c r="AY42" s="53">
        <f t="shared" si="28"/>
        <v>0</v>
      </c>
      <c r="AZ42" s="52"/>
      <c r="BA42" s="52"/>
      <c r="BB42" s="52"/>
      <c r="BC42" s="52"/>
      <c r="BD42" s="186" t="s">
        <v>218</v>
      </c>
      <c r="BE42" s="185"/>
    </row>
    <row r="43" spans="1:57" s="54" customFormat="1" ht="51">
      <c r="A43" s="55"/>
      <c r="B43" s="37" t="s">
        <v>46</v>
      </c>
      <c r="C43" s="9" t="s">
        <v>133</v>
      </c>
      <c r="D43" s="56" t="s">
        <v>74</v>
      </c>
      <c r="E43" s="48">
        <v>12745</v>
      </c>
      <c r="F43" s="48">
        <f>2300+195</f>
        <v>2495</v>
      </c>
      <c r="G43" s="57">
        <v>12600</v>
      </c>
      <c r="H43" s="48">
        <v>5000</v>
      </c>
      <c r="I43" s="48">
        <f t="shared" si="19"/>
        <v>145.295</v>
      </c>
      <c r="J43" s="48">
        <f t="shared" si="20"/>
        <v>145.295</v>
      </c>
      <c r="K43" s="49">
        <v>145.295</v>
      </c>
      <c r="L43" s="49"/>
      <c r="M43" s="58"/>
      <c r="N43" s="58"/>
      <c r="O43" s="58"/>
      <c r="P43" s="21">
        <f t="shared" si="21"/>
        <v>12745.295</v>
      </c>
      <c r="Q43" s="21">
        <f>I43+G43</f>
        <v>12745.295</v>
      </c>
      <c r="R43" s="21">
        <f t="shared" si="11"/>
        <v>0</v>
      </c>
      <c r="S43" s="21">
        <f t="shared" si="5"/>
        <v>0</v>
      </c>
      <c r="T43" s="21">
        <f t="shared" si="6"/>
        <v>0</v>
      </c>
      <c r="U43" s="131">
        <f t="shared" si="7"/>
        <v>0</v>
      </c>
      <c r="V43" s="131">
        <f t="shared" si="7"/>
        <v>0</v>
      </c>
      <c r="W43" s="21">
        <f t="shared" si="7"/>
        <v>0</v>
      </c>
      <c r="X43" s="21">
        <f t="shared" si="7"/>
        <v>0</v>
      </c>
      <c r="Y43" s="109"/>
      <c r="Z43" s="21">
        <f t="shared" si="3"/>
        <v>0</v>
      </c>
      <c r="AA43" s="21">
        <f t="shared" si="12"/>
        <v>0</v>
      </c>
      <c r="AB43" s="30"/>
      <c r="AC43" s="51"/>
      <c r="AD43" s="50"/>
      <c r="AE43" s="50"/>
      <c r="AF43" s="21">
        <f t="shared" si="22"/>
        <v>0</v>
      </c>
      <c r="AG43" s="21">
        <f t="shared" si="13"/>
        <v>0</v>
      </c>
      <c r="AH43" s="52"/>
      <c r="AI43" s="52"/>
      <c r="AJ43" s="52"/>
      <c r="AK43" s="52"/>
      <c r="AL43" s="21">
        <f t="shared" si="23"/>
        <v>0</v>
      </c>
      <c r="AM43" s="21">
        <f t="shared" si="24"/>
        <v>0</v>
      </c>
      <c r="AN43" s="52"/>
      <c r="AO43" s="52"/>
      <c r="AP43" s="52"/>
      <c r="AQ43" s="52"/>
      <c r="AR43" s="21">
        <f t="shared" si="25"/>
        <v>0</v>
      </c>
      <c r="AS43" s="21">
        <f t="shared" si="26"/>
        <v>0</v>
      </c>
      <c r="AT43" s="52"/>
      <c r="AU43" s="52"/>
      <c r="AV43" s="52"/>
      <c r="AW43" s="52"/>
      <c r="AX43" s="53">
        <f t="shared" si="27"/>
        <v>0</v>
      </c>
      <c r="AY43" s="53">
        <f t="shared" si="28"/>
        <v>0</v>
      </c>
      <c r="AZ43" s="52"/>
      <c r="BA43" s="52"/>
      <c r="BB43" s="52"/>
      <c r="BC43" s="52"/>
      <c r="BD43" s="186" t="s">
        <v>218</v>
      </c>
      <c r="BE43" s="185"/>
    </row>
    <row r="44" spans="1:57" s="54" customFormat="1" ht="36">
      <c r="A44" s="47"/>
      <c r="B44" s="36" t="s">
        <v>122</v>
      </c>
      <c r="C44" s="9" t="s">
        <v>129</v>
      </c>
      <c r="D44" s="9"/>
      <c r="E44" s="48">
        <v>4241</v>
      </c>
      <c r="F44" s="48">
        <f>E44</f>
        <v>4241</v>
      </c>
      <c r="G44" s="48">
        <f>4002-500</f>
        <v>3502</v>
      </c>
      <c r="H44" s="50">
        <f>G44</f>
        <v>3502</v>
      </c>
      <c r="I44" s="48">
        <f t="shared" si="19"/>
        <v>500</v>
      </c>
      <c r="J44" s="48">
        <f t="shared" si="20"/>
        <v>500</v>
      </c>
      <c r="K44" s="48"/>
      <c r="L44" s="48">
        <v>500</v>
      </c>
      <c r="M44" s="50"/>
      <c r="N44" s="50"/>
      <c r="O44" s="50"/>
      <c r="P44" s="21">
        <f t="shared" si="21"/>
        <v>4002</v>
      </c>
      <c r="Q44" s="21">
        <v>4002</v>
      </c>
      <c r="R44" s="21">
        <f t="shared" si="11"/>
        <v>239</v>
      </c>
      <c r="S44" s="21">
        <f t="shared" si="5"/>
        <v>239</v>
      </c>
      <c r="T44" s="21">
        <f t="shared" si="6"/>
        <v>0</v>
      </c>
      <c r="U44" s="131">
        <f t="shared" si="7"/>
        <v>0</v>
      </c>
      <c r="V44" s="131">
        <f t="shared" si="7"/>
        <v>0</v>
      </c>
      <c r="W44" s="21">
        <f t="shared" si="7"/>
        <v>0</v>
      </c>
      <c r="X44" s="21">
        <f t="shared" si="7"/>
        <v>239</v>
      </c>
      <c r="Y44" s="111">
        <f>F44-Q44</f>
        <v>239</v>
      </c>
      <c r="Z44" s="21">
        <f t="shared" si="3"/>
        <v>239</v>
      </c>
      <c r="AA44" s="21">
        <f t="shared" si="12"/>
        <v>0</v>
      </c>
      <c r="AB44" s="31"/>
      <c r="AC44" s="50"/>
      <c r="AD44" s="50"/>
      <c r="AE44" s="50">
        <v>239</v>
      </c>
      <c r="AF44" s="21">
        <f>AG44+AJ44+AK44</f>
        <v>0</v>
      </c>
      <c r="AG44" s="21">
        <f t="shared" si="13"/>
        <v>0</v>
      </c>
      <c r="AH44" s="52"/>
      <c r="AI44" s="52"/>
      <c r="AJ44" s="52"/>
      <c r="AK44" s="52"/>
      <c r="AL44" s="21">
        <f>AM44+AP44+AQ44</f>
        <v>0</v>
      </c>
      <c r="AM44" s="21">
        <f>AN44+AO44</f>
        <v>0</v>
      </c>
      <c r="AN44" s="52"/>
      <c r="AO44" s="52"/>
      <c r="AP44" s="52"/>
      <c r="AQ44" s="52"/>
      <c r="AR44" s="21">
        <f>AS44+AV44+AW44</f>
        <v>0</v>
      </c>
      <c r="AS44" s="21">
        <f>AT44+AU44</f>
        <v>0</v>
      </c>
      <c r="AT44" s="52"/>
      <c r="AU44" s="52"/>
      <c r="AV44" s="52"/>
      <c r="AW44" s="52"/>
      <c r="AX44" s="61">
        <f>AY44+BB44+BC44</f>
        <v>0</v>
      </c>
      <c r="AY44" s="61">
        <f>AZ44+BA44</f>
        <v>0</v>
      </c>
      <c r="AZ44" s="52"/>
      <c r="BA44" s="52"/>
      <c r="BB44" s="52"/>
      <c r="BC44" s="52"/>
      <c r="BD44" s="186" t="s">
        <v>218</v>
      </c>
      <c r="BE44" s="185"/>
    </row>
    <row r="45" spans="1:57" s="54" customFormat="1" ht="51">
      <c r="A45" s="47"/>
      <c r="B45" s="36" t="s">
        <v>29</v>
      </c>
      <c r="C45" s="9" t="s">
        <v>129</v>
      </c>
      <c r="D45" s="9" t="s">
        <v>52</v>
      </c>
      <c r="E45" s="48">
        <v>12457</v>
      </c>
      <c r="F45" s="48">
        <f>E45</f>
        <v>12457</v>
      </c>
      <c r="G45" s="48">
        <v>4900</v>
      </c>
      <c r="H45" s="50">
        <v>4900</v>
      </c>
      <c r="I45" s="48">
        <f t="shared" si="19"/>
        <v>3179</v>
      </c>
      <c r="J45" s="48">
        <f t="shared" si="20"/>
        <v>3179</v>
      </c>
      <c r="K45" s="48"/>
      <c r="L45" s="48">
        <f>1500+1679</f>
        <v>3179</v>
      </c>
      <c r="M45" s="50"/>
      <c r="N45" s="50"/>
      <c r="O45" s="50"/>
      <c r="P45" s="21">
        <f t="shared" si="21"/>
        <v>8079</v>
      </c>
      <c r="Q45" s="21">
        <f>I45+G45</f>
        <v>8079</v>
      </c>
      <c r="R45" s="21">
        <f t="shared" si="11"/>
        <v>4378</v>
      </c>
      <c r="S45" s="21">
        <f t="shared" si="5"/>
        <v>4378</v>
      </c>
      <c r="T45" s="21">
        <f t="shared" si="6"/>
        <v>4378</v>
      </c>
      <c r="U45" s="131">
        <f t="shared" si="7"/>
        <v>3378</v>
      </c>
      <c r="V45" s="131">
        <f t="shared" si="7"/>
        <v>1000</v>
      </c>
      <c r="W45" s="21">
        <f t="shared" si="7"/>
        <v>0</v>
      </c>
      <c r="X45" s="21">
        <f t="shared" si="7"/>
        <v>0</v>
      </c>
      <c r="Y45" s="111">
        <f>E45-P45</f>
        <v>4378</v>
      </c>
      <c r="Z45" s="21">
        <f t="shared" si="3"/>
        <v>4378</v>
      </c>
      <c r="AA45" s="21">
        <f t="shared" si="12"/>
        <v>4378</v>
      </c>
      <c r="AB45" s="31">
        <v>3378</v>
      </c>
      <c r="AC45" s="50">
        <v>1000</v>
      </c>
      <c r="AD45" s="50"/>
      <c r="AE45" s="50"/>
      <c r="AF45" s="21">
        <f t="shared" si="22"/>
        <v>0</v>
      </c>
      <c r="AG45" s="21">
        <f t="shared" si="13"/>
        <v>0</v>
      </c>
      <c r="AH45" s="52"/>
      <c r="AI45" s="52"/>
      <c r="AJ45" s="52"/>
      <c r="AK45" s="52"/>
      <c r="AL45" s="21">
        <f t="shared" si="23"/>
        <v>0</v>
      </c>
      <c r="AM45" s="21">
        <f t="shared" si="24"/>
        <v>0</v>
      </c>
      <c r="AN45" s="52"/>
      <c r="AO45" s="52"/>
      <c r="AP45" s="52"/>
      <c r="AQ45" s="52"/>
      <c r="AR45" s="21">
        <f t="shared" si="25"/>
        <v>0</v>
      </c>
      <c r="AS45" s="21">
        <f t="shared" si="26"/>
        <v>0</v>
      </c>
      <c r="AT45" s="52"/>
      <c r="AU45" s="52"/>
      <c r="AV45" s="52"/>
      <c r="AW45" s="52"/>
      <c r="AX45" s="61">
        <f t="shared" si="27"/>
        <v>0</v>
      </c>
      <c r="AY45" s="61">
        <f t="shared" si="28"/>
        <v>0</v>
      </c>
      <c r="AZ45" s="52"/>
      <c r="BA45" s="52"/>
      <c r="BB45" s="52"/>
      <c r="BC45" s="52"/>
      <c r="BD45" s="186" t="s">
        <v>218</v>
      </c>
      <c r="BE45" s="185"/>
    </row>
    <row r="46" spans="1:57" s="54" customFormat="1" ht="51">
      <c r="A46" s="55"/>
      <c r="B46" s="37" t="s">
        <v>108</v>
      </c>
      <c r="C46" s="9" t="s">
        <v>129</v>
      </c>
      <c r="D46" s="9" t="s">
        <v>56</v>
      </c>
      <c r="E46" s="48">
        <v>7661</v>
      </c>
      <c r="F46" s="48">
        <f>E46</f>
        <v>7661</v>
      </c>
      <c r="G46" s="48">
        <v>4000</v>
      </c>
      <c r="H46" s="48">
        <v>4000</v>
      </c>
      <c r="I46" s="48">
        <f t="shared" si="19"/>
        <v>2226.216</v>
      </c>
      <c r="J46" s="48">
        <f t="shared" si="20"/>
        <v>1761.216</v>
      </c>
      <c r="K46" s="49"/>
      <c r="L46" s="49">
        <f>1000+500+261.216</f>
        <v>1761.216</v>
      </c>
      <c r="M46" s="50"/>
      <c r="N46" s="50"/>
      <c r="O46" s="50">
        <v>465</v>
      </c>
      <c r="P46" s="21">
        <f t="shared" si="21"/>
        <v>6226.216</v>
      </c>
      <c r="Q46" s="21">
        <f>P46</f>
        <v>6226.216</v>
      </c>
      <c r="R46" s="21">
        <f t="shared" si="11"/>
        <v>1434.7839999999997</v>
      </c>
      <c r="S46" s="21">
        <f t="shared" si="5"/>
        <v>1435</v>
      </c>
      <c r="T46" s="21">
        <f t="shared" si="6"/>
        <v>0</v>
      </c>
      <c r="U46" s="131">
        <f t="shared" si="7"/>
        <v>0</v>
      </c>
      <c r="V46" s="131">
        <f t="shared" si="7"/>
        <v>0</v>
      </c>
      <c r="W46" s="21">
        <f t="shared" si="7"/>
        <v>0</v>
      </c>
      <c r="X46" s="21">
        <f t="shared" si="7"/>
        <v>1435</v>
      </c>
      <c r="Y46" s="111">
        <f>E46-P46</f>
        <v>1434.7839999999997</v>
      </c>
      <c r="Z46" s="21">
        <f t="shared" si="3"/>
        <v>1000</v>
      </c>
      <c r="AA46" s="21">
        <f t="shared" si="12"/>
        <v>0</v>
      </c>
      <c r="AB46" s="30"/>
      <c r="AC46" s="51"/>
      <c r="AD46" s="50"/>
      <c r="AE46" s="50">
        <v>1000</v>
      </c>
      <c r="AF46" s="21">
        <f t="shared" si="22"/>
        <v>435</v>
      </c>
      <c r="AG46" s="21">
        <f t="shared" si="13"/>
        <v>0</v>
      </c>
      <c r="AH46" s="52"/>
      <c r="AI46" s="52"/>
      <c r="AJ46" s="52"/>
      <c r="AK46" s="52">
        <v>435</v>
      </c>
      <c r="AL46" s="21">
        <f t="shared" si="23"/>
        <v>0</v>
      </c>
      <c r="AM46" s="21">
        <f t="shared" si="24"/>
        <v>0</v>
      </c>
      <c r="AN46" s="52"/>
      <c r="AO46" s="52"/>
      <c r="AP46" s="52"/>
      <c r="AQ46" s="52"/>
      <c r="AR46" s="21">
        <f t="shared" si="25"/>
        <v>0</v>
      </c>
      <c r="AS46" s="21">
        <f t="shared" si="26"/>
        <v>0</v>
      </c>
      <c r="AT46" s="52"/>
      <c r="AU46" s="52"/>
      <c r="AV46" s="52"/>
      <c r="AW46" s="52"/>
      <c r="AX46" s="61">
        <f t="shared" si="27"/>
        <v>0</v>
      </c>
      <c r="AY46" s="61">
        <f t="shared" si="28"/>
        <v>0</v>
      </c>
      <c r="AZ46" s="52"/>
      <c r="BA46" s="52"/>
      <c r="BB46" s="52"/>
      <c r="BC46" s="52"/>
      <c r="BD46" s="186" t="s">
        <v>218</v>
      </c>
      <c r="BE46" s="185"/>
    </row>
    <row r="47" spans="1:57" s="34" customFormat="1" ht="13.5" hidden="1">
      <c r="A47" s="19" t="s">
        <v>17</v>
      </c>
      <c r="B47" s="59" t="s">
        <v>116</v>
      </c>
      <c r="C47" s="3"/>
      <c r="D47" s="3"/>
      <c r="E47" s="26">
        <f>E48</f>
        <v>11390</v>
      </c>
      <c r="F47" s="26">
        <f aca="true" t="shared" si="29" ref="F47:BE47">F48</f>
        <v>11390</v>
      </c>
      <c r="G47" s="26">
        <f t="shared" si="29"/>
        <v>9900</v>
      </c>
      <c r="H47" s="26">
        <f t="shared" si="29"/>
        <v>9900</v>
      </c>
      <c r="I47" s="26">
        <f t="shared" si="29"/>
        <v>1490.005</v>
      </c>
      <c r="J47" s="26">
        <f t="shared" si="29"/>
        <v>1490.005</v>
      </c>
      <c r="K47" s="26">
        <f t="shared" si="29"/>
        <v>0</v>
      </c>
      <c r="L47" s="26">
        <f t="shared" si="29"/>
        <v>1490.005</v>
      </c>
      <c r="M47" s="26">
        <f t="shared" si="29"/>
        <v>0</v>
      </c>
      <c r="N47" s="26">
        <f t="shared" si="29"/>
        <v>0</v>
      </c>
      <c r="O47" s="26">
        <f t="shared" si="29"/>
        <v>0</v>
      </c>
      <c r="P47" s="26">
        <f t="shared" si="29"/>
        <v>11390.005000000001</v>
      </c>
      <c r="Q47" s="26">
        <f t="shared" si="29"/>
        <v>11390.005000000001</v>
      </c>
      <c r="R47" s="26">
        <f t="shared" si="29"/>
        <v>0</v>
      </c>
      <c r="S47" s="21">
        <f t="shared" si="5"/>
        <v>0</v>
      </c>
      <c r="T47" s="21">
        <f t="shared" si="6"/>
        <v>0</v>
      </c>
      <c r="U47" s="131">
        <f t="shared" si="7"/>
        <v>0</v>
      </c>
      <c r="V47" s="131">
        <f t="shared" si="7"/>
        <v>0</v>
      </c>
      <c r="W47" s="21">
        <f t="shared" si="7"/>
        <v>0</v>
      </c>
      <c r="X47" s="21">
        <f t="shared" si="7"/>
        <v>0</v>
      </c>
      <c r="Y47" s="105">
        <f t="shared" si="29"/>
        <v>0</v>
      </c>
      <c r="Z47" s="21">
        <f t="shared" si="3"/>
        <v>0</v>
      </c>
      <c r="AA47" s="21">
        <f t="shared" si="12"/>
        <v>0</v>
      </c>
      <c r="AB47" s="26">
        <f t="shared" si="29"/>
        <v>0</v>
      </c>
      <c r="AC47" s="26">
        <f t="shared" si="29"/>
        <v>0</v>
      </c>
      <c r="AD47" s="26">
        <f t="shared" si="29"/>
        <v>0</v>
      </c>
      <c r="AE47" s="26">
        <f t="shared" si="29"/>
        <v>0</v>
      </c>
      <c r="AF47" s="26">
        <f t="shared" si="29"/>
        <v>0</v>
      </c>
      <c r="AG47" s="21">
        <f t="shared" si="13"/>
        <v>0</v>
      </c>
      <c r="AH47" s="26">
        <f t="shared" si="29"/>
        <v>0</v>
      </c>
      <c r="AI47" s="26">
        <f t="shared" si="29"/>
        <v>0</v>
      </c>
      <c r="AJ47" s="26">
        <f t="shared" si="29"/>
        <v>0</v>
      </c>
      <c r="AK47" s="26">
        <f t="shared" si="29"/>
        <v>0</v>
      </c>
      <c r="AL47" s="26">
        <f t="shared" si="29"/>
        <v>0</v>
      </c>
      <c r="AM47" s="26">
        <f t="shared" si="29"/>
        <v>0</v>
      </c>
      <c r="AN47" s="26">
        <f t="shared" si="29"/>
        <v>0</v>
      </c>
      <c r="AO47" s="26">
        <f t="shared" si="29"/>
        <v>0</v>
      </c>
      <c r="AP47" s="26">
        <f t="shared" si="29"/>
        <v>0</v>
      </c>
      <c r="AQ47" s="26">
        <f t="shared" si="29"/>
        <v>0</v>
      </c>
      <c r="AR47" s="26">
        <f t="shared" si="29"/>
        <v>0</v>
      </c>
      <c r="AS47" s="26">
        <f t="shared" si="29"/>
        <v>0</v>
      </c>
      <c r="AT47" s="26">
        <f t="shared" si="29"/>
        <v>0</v>
      </c>
      <c r="AU47" s="26">
        <f t="shared" si="29"/>
        <v>0</v>
      </c>
      <c r="AV47" s="26">
        <f t="shared" si="29"/>
        <v>0</v>
      </c>
      <c r="AW47" s="26">
        <f t="shared" si="29"/>
        <v>0</v>
      </c>
      <c r="AX47" s="26">
        <f t="shared" si="29"/>
        <v>0</v>
      </c>
      <c r="AY47" s="26">
        <f t="shared" si="29"/>
        <v>0</v>
      </c>
      <c r="AZ47" s="26">
        <f t="shared" si="29"/>
        <v>0</v>
      </c>
      <c r="BA47" s="26">
        <f t="shared" si="29"/>
        <v>0</v>
      </c>
      <c r="BB47" s="26">
        <f t="shared" si="29"/>
        <v>0</v>
      </c>
      <c r="BC47" s="26">
        <f t="shared" si="29"/>
        <v>0</v>
      </c>
      <c r="BD47" s="26"/>
      <c r="BE47" s="184">
        <f t="shared" si="29"/>
        <v>0</v>
      </c>
    </row>
    <row r="48" spans="1:57" s="54" customFormat="1" ht="51" hidden="1">
      <c r="A48" s="55"/>
      <c r="B48" s="37" t="s">
        <v>31</v>
      </c>
      <c r="C48" s="9" t="s">
        <v>129</v>
      </c>
      <c r="D48" s="56" t="s">
        <v>57</v>
      </c>
      <c r="E48" s="48">
        <v>11390</v>
      </c>
      <c r="F48" s="48">
        <f>E48</f>
        <v>11390</v>
      </c>
      <c r="G48" s="57">
        <v>9900</v>
      </c>
      <c r="H48" s="48">
        <v>9900</v>
      </c>
      <c r="I48" s="48">
        <f>J48+N48+O48</f>
        <v>1490.005</v>
      </c>
      <c r="J48" s="48">
        <f>K48+L48+M48</f>
        <v>1490.005</v>
      </c>
      <c r="K48" s="49"/>
      <c r="L48" s="49">
        <v>1490.005</v>
      </c>
      <c r="M48" s="58"/>
      <c r="N48" s="58"/>
      <c r="O48" s="58"/>
      <c r="P48" s="21">
        <f>G48+I48</f>
        <v>11390.005000000001</v>
      </c>
      <c r="Q48" s="21">
        <f>I48+G48</f>
        <v>11390.005000000001</v>
      </c>
      <c r="R48" s="21">
        <f t="shared" si="11"/>
        <v>0</v>
      </c>
      <c r="S48" s="21">
        <f t="shared" si="5"/>
        <v>0</v>
      </c>
      <c r="T48" s="21">
        <f t="shared" si="6"/>
        <v>0</v>
      </c>
      <c r="U48" s="131">
        <f t="shared" si="7"/>
        <v>0</v>
      </c>
      <c r="V48" s="131">
        <f t="shared" si="7"/>
        <v>0</v>
      </c>
      <c r="W48" s="21">
        <f t="shared" si="7"/>
        <v>0</v>
      </c>
      <c r="X48" s="21">
        <f t="shared" si="7"/>
        <v>0</v>
      </c>
      <c r="Y48" s="109"/>
      <c r="Z48" s="21">
        <f t="shared" si="3"/>
        <v>0</v>
      </c>
      <c r="AA48" s="21">
        <f t="shared" si="12"/>
        <v>0</v>
      </c>
      <c r="AB48" s="30"/>
      <c r="AC48" s="51"/>
      <c r="AD48" s="50"/>
      <c r="AE48" s="50"/>
      <c r="AF48" s="21">
        <f>AG48+AJ48+AK48</f>
        <v>0</v>
      </c>
      <c r="AG48" s="21">
        <f t="shared" si="13"/>
        <v>0</v>
      </c>
      <c r="AH48" s="52"/>
      <c r="AI48" s="52"/>
      <c r="AJ48" s="52"/>
      <c r="AK48" s="52"/>
      <c r="AL48" s="21">
        <f>AM48+AP48+AQ48</f>
        <v>0</v>
      </c>
      <c r="AM48" s="21">
        <f>AN48+AO48</f>
        <v>0</v>
      </c>
      <c r="AN48" s="52"/>
      <c r="AO48" s="52"/>
      <c r="AP48" s="52"/>
      <c r="AQ48" s="52"/>
      <c r="AR48" s="21">
        <f>AS48+AV48+AW48</f>
        <v>0</v>
      </c>
      <c r="AS48" s="21">
        <f>AT48+AU48</f>
        <v>0</v>
      </c>
      <c r="AT48" s="52"/>
      <c r="AU48" s="52"/>
      <c r="AV48" s="52"/>
      <c r="AW48" s="52"/>
      <c r="AX48" s="53">
        <f>AY48+BB48+BC48</f>
        <v>0</v>
      </c>
      <c r="AY48" s="53">
        <f>AZ48+BA48</f>
        <v>0</v>
      </c>
      <c r="AZ48" s="52"/>
      <c r="BA48" s="52"/>
      <c r="BB48" s="52"/>
      <c r="BC48" s="52"/>
      <c r="BD48" s="52"/>
      <c r="BE48" s="185"/>
    </row>
    <row r="49" spans="1:57" s="34" customFormat="1" ht="13.5">
      <c r="A49" s="19" t="s">
        <v>17</v>
      </c>
      <c r="B49" s="59" t="s">
        <v>117</v>
      </c>
      <c r="C49" s="3"/>
      <c r="D49" s="3"/>
      <c r="E49" s="26">
        <f>SUM(E50:E53)</f>
        <v>3785</v>
      </c>
      <c r="F49" s="26">
        <f aca="true" t="shared" si="30" ref="F49:BC49">SUM(F50:F53)</f>
        <v>3785</v>
      </c>
      <c r="G49" s="26">
        <f t="shared" si="30"/>
        <v>800</v>
      </c>
      <c r="H49" s="26">
        <f t="shared" si="30"/>
        <v>0</v>
      </c>
      <c r="I49" s="26">
        <f t="shared" si="30"/>
        <v>1600</v>
      </c>
      <c r="J49" s="26">
        <f t="shared" si="30"/>
        <v>1300</v>
      </c>
      <c r="K49" s="26">
        <f t="shared" si="30"/>
        <v>0</v>
      </c>
      <c r="L49" s="26">
        <f t="shared" si="30"/>
        <v>1300</v>
      </c>
      <c r="M49" s="26">
        <f t="shared" si="30"/>
        <v>0</v>
      </c>
      <c r="N49" s="26">
        <f t="shared" si="30"/>
        <v>0</v>
      </c>
      <c r="O49" s="26">
        <f t="shared" si="30"/>
        <v>300</v>
      </c>
      <c r="P49" s="26">
        <f t="shared" si="30"/>
        <v>2400</v>
      </c>
      <c r="Q49" s="26">
        <f t="shared" si="30"/>
        <v>2400</v>
      </c>
      <c r="R49" s="26">
        <f t="shared" si="30"/>
        <v>1385</v>
      </c>
      <c r="S49" s="21">
        <f t="shared" si="5"/>
        <v>1385</v>
      </c>
      <c r="T49" s="26">
        <f t="shared" si="30"/>
        <v>901</v>
      </c>
      <c r="U49" s="131">
        <f t="shared" si="7"/>
        <v>621</v>
      </c>
      <c r="V49" s="131">
        <f t="shared" si="7"/>
        <v>280</v>
      </c>
      <c r="W49" s="21">
        <f t="shared" si="7"/>
        <v>0</v>
      </c>
      <c r="X49" s="21">
        <f t="shared" si="7"/>
        <v>484</v>
      </c>
      <c r="Y49" s="26">
        <f t="shared" si="30"/>
        <v>1385</v>
      </c>
      <c r="Z49" s="21">
        <f t="shared" si="3"/>
        <v>1385</v>
      </c>
      <c r="AA49" s="21">
        <f t="shared" si="12"/>
        <v>901</v>
      </c>
      <c r="AB49" s="26">
        <f t="shared" si="30"/>
        <v>621</v>
      </c>
      <c r="AC49" s="26">
        <f t="shared" si="30"/>
        <v>280</v>
      </c>
      <c r="AD49" s="26">
        <f t="shared" si="30"/>
        <v>0</v>
      </c>
      <c r="AE49" s="26">
        <f t="shared" si="30"/>
        <v>484</v>
      </c>
      <c r="AF49" s="26">
        <f t="shared" si="30"/>
        <v>0</v>
      </c>
      <c r="AG49" s="26">
        <f t="shared" si="30"/>
        <v>0</v>
      </c>
      <c r="AH49" s="26">
        <f t="shared" si="30"/>
        <v>0</v>
      </c>
      <c r="AI49" s="26">
        <f t="shared" si="30"/>
        <v>0</v>
      </c>
      <c r="AJ49" s="26">
        <f t="shared" si="30"/>
        <v>0</v>
      </c>
      <c r="AK49" s="26">
        <f t="shared" si="30"/>
        <v>0</v>
      </c>
      <c r="AL49" s="26">
        <f t="shared" si="30"/>
        <v>0</v>
      </c>
      <c r="AM49" s="26">
        <f t="shared" si="30"/>
        <v>0</v>
      </c>
      <c r="AN49" s="26">
        <f t="shared" si="30"/>
        <v>0</v>
      </c>
      <c r="AO49" s="26">
        <f t="shared" si="30"/>
        <v>0</v>
      </c>
      <c r="AP49" s="26">
        <f t="shared" si="30"/>
        <v>0</v>
      </c>
      <c r="AQ49" s="26">
        <f t="shared" si="30"/>
        <v>0</v>
      </c>
      <c r="AR49" s="26">
        <f t="shared" si="30"/>
        <v>0</v>
      </c>
      <c r="AS49" s="26">
        <f t="shared" si="30"/>
        <v>0</v>
      </c>
      <c r="AT49" s="26">
        <f t="shared" si="30"/>
        <v>0</v>
      </c>
      <c r="AU49" s="26">
        <f t="shared" si="30"/>
        <v>0</v>
      </c>
      <c r="AV49" s="26">
        <f t="shared" si="30"/>
        <v>0</v>
      </c>
      <c r="AW49" s="26">
        <f t="shared" si="30"/>
        <v>0</v>
      </c>
      <c r="AX49" s="26">
        <f t="shared" si="30"/>
        <v>0</v>
      </c>
      <c r="AY49" s="26">
        <f t="shared" si="30"/>
        <v>0</v>
      </c>
      <c r="AZ49" s="26">
        <f t="shared" si="30"/>
        <v>0</v>
      </c>
      <c r="BA49" s="26">
        <f t="shared" si="30"/>
        <v>0</v>
      </c>
      <c r="BB49" s="26">
        <f t="shared" si="30"/>
        <v>0</v>
      </c>
      <c r="BC49" s="26">
        <f t="shared" si="30"/>
        <v>0</v>
      </c>
      <c r="BD49" s="26"/>
      <c r="BE49" s="184">
        <f>SUM(BE50:BE53)</f>
        <v>0</v>
      </c>
    </row>
    <row r="50" spans="1:57" s="54" customFormat="1" ht="51">
      <c r="A50" s="47"/>
      <c r="B50" s="37" t="s">
        <v>61</v>
      </c>
      <c r="C50" s="60" t="s">
        <v>129</v>
      </c>
      <c r="D50" s="9" t="s">
        <v>62</v>
      </c>
      <c r="E50" s="48">
        <v>684</v>
      </c>
      <c r="F50" s="48">
        <f>E50</f>
        <v>684</v>
      </c>
      <c r="G50" s="48"/>
      <c r="H50" s="48"/>
      <c r="I50" s="48">
        <f>J50+N50+O50</f>
        <v>200</v>
      </c>
      <c r="J50" s="48">
        <f>K50+L50+M50</f>
        <v>200</v>
      </c>
      <c r="K50" s="49"/>
      <c r="L50" s="49">
        <v>200</v>
      </c>
      <c r="M50" s="48"/>
      <c r="N50" s="48"/>
      <c r="O50" s="48"/>
      <c r="P50" s="77">
        <f>G50+I50</f>
        <v>200</v>
      </c>
      <c r="Q50" s="77">
        <f>I50+G50</f>
        <v>200</v>
      </c>
      <c r="R50" s="77">
        <f t="shared" si="11"/>
        <v>484</v>
      </c>
      <c r="S50" s="21">
        <f t="shared" si="5"/>
        <v>484</v>
      </c>
      <c r="T50" s="21">
        <f t="shared" si="6"/>
        <v>0</v>
      </c>
      <c r="U50" s="131">
        <f t="shared" si="7"/>
        <v>0</v>
      </c>
      <c r="V50" s="131">
        <f t="shared" si="7"/>
        <v>0</v>
      </c>
      <c r="W50" s="21">
        <f t="shared" si="7"/>
        <v>0</v>
      </c>
      <c r="X50" s="21">
        <f t="shared" si="7"/>
        <v>484</v>
      </c>
      <c r="Y50" s="111">
        <f>E50-P50</f>
        <v>484</v>
      </c>
      <c r="Z50" s="21">
        <f t="shared" si="3"/>
        <v>484</v>
      </c>
      <c r="AA50" s="21">
        <f t="shared" si="12"/>
        <v>0</v>
      </c>
      <c r="AB50" s="51"/>
      <c r="AC50" s="51"/>
      <c r="AD50" s="50"/>
      <c r="AE50" s="50">
        <v>484</v>
      </c>
      <c r="AF50" s="77">
        <f>AG50+AJ50+AK50</f>
        <v>0</v>
      </c>
      <c r="AG50" s="77">
        <f t="shared" si="13"/>
        <v>0</v>
      </c>
      <c r="AH50" s="52"/>
      <c r="AI50" s="52"/>
      <c r="AJ50" s="52"/>
      <c r="AK50" s="52"/>
      <c r="AL50" s="77">
        <f>AM50+AP50+AQ50</f>
        <v>0</v>
      </c>
      <c r="AM50" s="77">
        <f>AN50+AO50</f>
        <v>0</v>
      </c>
      <c r="AN50" s="52"/>
      <c r="AO50" s="52"/>
      <c r="AP50" s="52"/>
      <c r="AQ50" s="52"/>
      <c r="AR50" s="77">
        <f>AS50+AV50+AW50</f>
        <v>0</v>
      </c>
      <c r="AS50" s="77">
        <f>AT50+AU50</f>
        <v>0</v>
      </c>
      <c r="AT50" s="52"/>
      <c r="AU50" s="52"/>
      <c r="AV50" s="52"/>
      <c r="AW50" s="52"/>
      <c r="AX50" s="61">
        <f>AY50+BB50+BC50</f>
        <v>0</v>
      </c>
      <c r="AY50" s="61">
        <f>AZ50+BA50</f>
        <v>0</v>
      </c>
      <c r="AZ50" s="52"/>
      <c r="BA50" s="52"/>
      <c r="BB50" s="52"/>
      <c r="BC50" s="52"/>
      <c r="BD50" s="186" t="s">
        <v>220</v>
      </c>
      <c r="BE50" s="185"/>
    </row>
    <row r="51" spans="1:57" s="54" customFormat="1" ht="51">
      <c r="A51" s="47"/>
      <c r="B51" s="37" t="s">
        <v>63</v>
      </c>
      <c r="C51" s="60" t="s">
        <v>134</v>
      </c>
      <c r="D51" s="7" t="s">
        <v>65</v>
      </c>
      <c r="E51" s="48">
        <v>917</v>
      </c>
      <c r="F51" s="48">
        <f>E51</f>
        <v>917</v>
      </c>
      <c r="G51" s="48">
        <v>400</v>
      </c>
      <c r="H51" s="48"/>
      <c r="I51" s="48">
        <f>J51+N51+O51</f>
        <v>400</v>
      </c>
      <c r="J51" s="48">
        <f>K51+L51+M51</f>
        <v>400</v>
      </c>
      <c r="K51" s="49"/>
      <c r="L51" s="49">
        <v>400</v>
      </c>
      <c r="M51" s="48"/>
      <c r="N51" s="48"/>
      <c r="O51" s="48"/>
      <c r="P51" s="77">
        <f>G51+I51</f>
        <v>800</v>
      </c>
      <c r="Q51" s="77">
        <f>I51+G51</f>
        <v>800</v>
      </c>
      <c r="R51" s="77">
        <f t="shared" si="11"/>
        <v>117</v>
      </c>
      <c r="S51" s="21">
        <f t="shared" si="5"/>
        <v>117</v>
      </c>
      <c r="T51" s="21">
        <f t="shared" si="6"/>
        <v>117</v>
      </c>
      <c r="U51" s="131">
        <f t="shared" si="7"/>
        <v>0</v>
      </c>
      <c r="V51" s="131">
        <f t="shared" si="7"/>
        <v>117</v>
      </c>
      <c r="W51" s="21">
        <f t="shared" si="7"/>
        <v>0</v>
      </c>
      <c r="X51" s="21">
        <f t="shared" si="7"/>
        <v>0</v>
      </c>
      <c r="Y51" s="111">
        <f>E51-P51</f>
        <v>117</v>
      </c>
      <c r="Z51" s="21">
        <f t="shared" si="3"/>
        <v>117</v>
      </c>
      <c r="AA51" s="21">
        <f t="shared" si="12"/>
        <v>117</v>
      </c>
      <c r="AB51" s="51"/>
      <c r="AC51" s="51">
        <v>117</v>
      </c>
      <c r="AD51" s="50"/>
      <c r="AE51" s="50"/>
      <c r="AF51" s="77">
        <f>AG51+AJ51+AK51</f>
        <v>0</v>
      </c>
      <c r="AG51" s="77">
        <f t="shared" si="13"/>
        <v>0</v>
      </c>
      <c r="AH51" s="52"/>
      <c r="AI51" s="52"/>
      <c r="AJ51" s="52"/>
      <c r="AK51" s="52"/>
      <c r="AL51" s="77">
        <f>AM51+AP51+AQ51</f>
        <v>0</v>
      </c>
      <c r="AM51" s="77">
        <f>AN51+AO51</f>
        <v>0</v>
      </c>
      <c r="AN51" s="52"/>
      <c r="AO51" s="52"/>
      <c r="AP51" s="52"/>
      <c r="AQ51" s="52"/>
      <c r="AR51" s="77">
        <f>AS51+AV51+AW51</f>
        <v>0</v>
      </c>
      <c r="AS51" s="77">
        <f>AT51+AU51</f>
        <v>0</v>
      </c>
      <c r="AT51" s="52"/>
      <c r="AU51" s="52"/>
      <c r="AV51" s="52"/>
      <c r="AW51" s="52"/>
      <c r="AX51" s="61">
        <f>AY51+BB51+BC51</f>
        <v>0</v>
      </c>
      <c r="AY51" s="61">
        <f>AZ51+BA51</f>
        <v>0</v>
      </c>
      <c r="AZ51" s="52"/>
      <c r="BA51" s="52"/>
      <c r="BB51" s="52"/>
      <c r="BC51" s="52"/>
      <c r="BD51" s="186" t="s">
        <v>220</v>
      </c>
      <c r="BE51" s="185"/>
    </row>
    <row r="52" spans="1:57" s="54" customFormat="1" ht="25.5">
      <c r="A52" s="47"/>
      <c r="B52" s="37" t="s">
        <v>155</v>
      </c>
      <c r="C52" s="60" t="s">
        <v>129</v>
      </c>
      <c r="D52" s="7"/>
      <c r="E52" s="48">
        <v>463</v>
      </c>
      <c r="F52" s="48">
        <f>E52</f>
        <v>463</v>
      </c>
      <c r="G52" s="48"/>
      <c r="H52" s="48"/>
      <c r="I52" s="48">
        <f>J52+N52+O52</f>
        <v>300</v>
      </c>
      <c r="J52" s="48">
        <f>K52+L52+M52</f>
        <v>0</v>
      </c>
      <c r="K52" s="49"/>
      <c r="L52" s="49"/>
      <c r="M52" s="48"/>
      <c r="N52" s="48"/>
      <c r="O52" s="48">
        <v>300</v>
      </c>
      <c r="P52" s="77">
        <f>G52+I52</f>
        <v>300</v>
      </c>
      <c r="Q52" s="77">
        <f>I52+G52</f>
        <v>300</v>
      </c>
      <c r="R52" s="77">
        <f>Y52</f>
        <v>163</v>
      </c>
      <c r="S52" s="21">
        <f t="shared" si="5"/>
        <v>163</v>
      </c>
      <c r="T52" s="21">
        <f t="shared" si="6"/>
        <v>163</v>
      </c>
      <c r="U52" s="131">
        <f t="shared" si="7"/>
        <v>0</v>
      </c>
      <c r="V52" s="131">
        <f t="shared" si="7"/>
        <v>163</v>
      </c>
      <c r="W52" s="21">
        <f t="shared" si="7"/>
        <v>0</v>
      </c>
      <c r="X52" s="21">
        <f t="shared" si="7"/>
        <v>0</v>
      </c>
      <c r="Y52" s="111">
        <f>E52-P52</f>
        <v>163</v>
      </c>
      <c r="Z52" s="21">
        <f t="shared" si="3"/>
        <v>163</v>
      </c>
      <c r="AA52" s="21">
        <f t="shared" si="12"/>
        <v>163</v>
      </c>
      <c r="AB52" s="51"/>
      <c r="AC52" s="51">
        <v>163</v>
      </c>
      <c r="AD52" s="50"/>
      <c r="AE52" s="50"/>
      <c r="AF52" s="77">
        <f>AG52+AJ52+AK52</f>
        <v>0</v>
      </c>
      <c r="AG52" s="77">
        <f>AH52+AI52</f>
        <v>0</v>
      </c>
      <c r="AH52" s="52"/>
      <c r="AI52" s="52"/>
      <c r="AJ52" s="52"/>
      <c r="AK52" s="52"/>
      <c r="AL52" s="77">
        <f>AM52+AP52+AQ52</f>
        <v>0</v>
      </c>
      <c r="AM52" s="77">
        <f>AN52+AO52</f>
        <v>0</v>
      </c>
      <c r="AN52" s="52"/>
      <c r="AO52" s="52"/>
      <c r="AP52" s="52"/>
      <c r="AQ52" s="52"/>
      <c r="AR52" s="77">
        <f>AS52+AV52+AW52</f>
        <v>0</v>
      </c>
      <c r="AS52" s="77">
        <f>AT52+AU52</f>
        <v>0</v>
      </c>
      <c r="AT52" s="52"/>
      <c r="AU52" s="52"/>
      <c r="AV52" s="52"/>
      <c r="AW52" s="52"/>
      <c r="AX52" s="61">
        <f>AY52+BB52+BC52</f>
        <v>0</v>
      </c>
      <c r="AY52" s="61">
        <f>AZ52+BA52</f>
        <v>0</v>
      </c>
      <c r="AZ52" s="52"/>
      <c r="BA52" s="52"/>
      <c r="BB52" s="52"/>
      <c r="BC52" s="52"/>
      <c r="BD52" s="186" t="s">
        <v>220</v>
      </c>
      <c r="BE52" s="185"/>
    </row>
    <row r="53" spans="1:57" s="54" customFormat="1" ht="51">
      <c r="A53" s="47"/>
      <c r="B53" s="37" t="s">
        <v>64</v>
      </c>
      <c r="C53" s="60" t="s">
        <v>129</v>
      </c>
      <c r="D53" s="7" t="s">
        <v>66</v>
      </c>
      <c r="E53" s="48">
        <v>1721</v>
      </c>
      <c r="F53" s="48">
        <f>E53</f>
        <v>1721</v>
      </c>
      <c r="G53" s="48">
        <v>400</v>
      </c>
      <c r="H53" s="48"/>
      <c r="I53" s="48">
        <f>J53+N53+O53</f>
        <v>700</v>
      </c>
      <c r="J53" s="48">
        <f>K53+L53+M53</f>
        <v>700</v>
      </c>
      <c r="K53" s="49"/>
      <c r="L53" s="49">
        <v>700</v>
      </c>
      <c r="M53" s="48"/>
      <c r="N53" s="48"/>
      <c r="O53" s="48"/>
      <c r="P53" s="77">
        <f>G53+I53</f>
        <v>1100</v>
      </c>
      <c r="Q53" s="77">
        <f>I53+G53</f>
        <v>1100</v>
      </c>
      <c r="R53" s="77">
        <f t="shared" si="11"/>
        <v>621</v>
      </c>
      <c r="S53" s="21">
        <f t="shared" si="5"/>
        <v>621</v>
      </c>
      <c r="T53" s="21">
        <f t="shared" si="6"/>
        <v>621</v>
      </c>
      <c r="U53" s="131">
        <f t="shared" si="7"/>
        <v>621</v>
      </c>
      <c r="V53" s="131">
        <f t="shared" si="7"/>
        <v>0</v>
      </c>
      <c r="W53" s="21">
        <f t="shared" si="7"/>
        <v>0</v>
      </c>
      <c r="X53" s="21">
        <f t="shared" si="7"/>
        <v>0</v>
      </c>
      <c r="Y53" s="111">
        <f>E53-P53</f>
        <v>621</v>
      </c>
      <c r="Z53" s="21">
        <f t="shared" si="3"/>
        <v>621</v>
      </c>
      <c r="AA53" s="21">
        <f t="shared" si="12"/>
        <v>621</v>
      </c>
      <c r="AB53" s="51">
        <v>621</v>
      </c>
      <c r="AC53" s="51"/>
      <c r="AD53" s="50"/>
      <c r="AE53" s="50"/>
      <c r="AF53" s="77">
        <f>AG53+AJ53+AK53</f>
        <v>0</v>
      </c>
      <c r="AG53" s="77">
        <f t="shared" si="13"/>
        <v>0</v>
      </c>
      <c r="AH53" s="52"/>
      <c r="AI53" s="52"/>
      <c r="AJ53" s="52"/>
      <c r="AK53" s="52"/>
      <c r="AL53" s="77">
        <f>AM53+AP53+AQ53</f>
        <v>0</v>
      </c>
      <c r="AM53" s="77">
        <f>AN53+AO53</f>
        <v>0</v>
      </c>
      <c r="AN53" s="52"/>
      <c r="AO53" s="52"/>
      <c r="AP53" s="52"/>
      <c r="AQ53" s="52"/>
      <c r="AR53" s="77">
        <f>AS53+AV53+AW53</f>
        <v>0</v>
      </c>
      <c r="AS53" s="77">
        <f>AT53+AU53</f>
        <v>0</v>
      </c>
      <c r="AT53" s="52"/>
      <c r="AU53" s="52"/>
      <c r="AV53" s="52"/>
      <c r="AW53" s="52"/>
      <c r="AX53" s="61">
        <f>AY53+BB53+BC53</f>
        <v>0</v>
      </c>
      <c r="AY53" s="61">
        <f>AZ53+BA53</f>
        <v>0</v>
      </c>
      <c r="AZ53" s="52"/>
      <c r="BA53" s="52"/>
      <c r="BB53" s="52"/>
      <c r="BC53" s="52"/>
      <c r="BD53" s="186" t="s">
        <v>220</v>
      </c>
      <c r="BE53" s="185"/>
    </row>
    <row r="54" spans="1:57" s="34" customFormat="1" ht="13.5">
      <c r="A54" s="24" t="s">
        <v>22</v>
      </c>
      <c r="B54" s="59" t="s">
        <v>119</v>
      </c>
      <c r="C54" s="66"/>
      <c r="D54" s="67"/>
      <c r="E54" s="26">
        <f>E55</f>
        <v>13660</v>
      </c>
      <c r="F54" s="26">
        <f aca="true" t="shared" si="31" ref="F54:BE54">F55</f>
        <v>13660</v>
      </c>
      <c r="G54" s="26">
        <f t="shared" si="31"/>
        <v>5000</v>
      </c>
      <c r="H54" s="26">
        <f t="shared" si="31"/>
        <v>5000</v>
      </c>
      <c r="I54" s="26">
        <f t="shared" si="31"/>
        <v>5000</v>
      </c>
      <c r="J54" s="26">
        <f t="shared" si="31"/>
        <v>0</v>
      </c>
      <c r="K54" s="26">
        <f t="shared" si="31"/>
        <v>0</v>
      </c>
      <c r="L54" s="26">
        <f t="shared" si="31"/>
        <v>0</v>
      </c>
      <c r="M54" s="26">
        <f t="shared" si="31"/>
        <v>0</v>
      </c>
      <c r="N54" s="26">
        <f t="shared" si="31"/>
        <v>5000</v>
      </c>
      <c r="O54" s="26">
        <f t="shared" si="31"/>
        <v>0</v>
      </c>
      <c r="P54" s="26">
        <f t="shared" si="31"/>
        <v>10000</v>
      </c>
      <c r="Q54" s="26">
        <f t="shared" si="31"/>
        <v>10000</v>
      </c>
      <c r="R54" s="21">
        <f t="shared" si="11"/>
        <v>3660</v>
      </c>
      <c r="S54" s="21">
        <f t="shared" si="5"/>
        <v>3660</v>
      </c>
      <c r="T54" s="21">
        <f t="shared" si="6"/>
        <v>3660</v>
      </c>
      <c r="U54" s="131">
        <f t="shared" si="7"/>
        <v>0</v>
      </c>
      <c r="V54" s="131">
        <f t="shared" si="7"/>
        <v>3660</v>
      </c>
      <c r="W54" s="21">
        <f t="shared" si="7"/>
        <v>0</v>
      </c>
      <c r="X54" s="21">
        <f t="shared" si="7"/>
        <v>0</v>
      </c>
      <c r="Y54" s="105">
        <f t="shared" si="31"/>
        <v>3660</v>
      </c>
      <c r="Z54" s="21">
        <f t="shared" si="3"/>
        <v>3660</v>
      </c>
      <c r="AA54" s="21">
        <f t="shared" si="12"/>
        <v>3660</v>
      </c>
      <c r="AB54" s="26">
        <f t="shared" si="31"/>
        <v>0</v>
      </c>
      <c r="AC54" s="26">
        <f t="shared" si="31"/>
        <v>3660</v>
      </c>
      <c r="AD54" s="26">
        <f t="shared" si="31"/>
        <v>0</v>
      </c>
      <c r="AE54" s="26">
        <f t="shared" si="31"/>
        <v>0</v>
      </c>
      <c r="AF54" s="26">
        <f t="shared" si="31"/>
        <v>0</v>
      </c>
      <c r="AG54" s="21">
        <f t="shared" si="13"/>
        <v>0</v>
      </c>
      <c r="AH54" s="26">
        <f t="shared" si="31"/>
        <v>0</v>
      </c>
      <c r="AI54" s="26">
        <f t="shared" si="31"/>
        <v>0</v>
      </c>
      <c r="AJ54" s="26">
        <f t="shared" si="31"/>
        <v>0</v>
      </c>
      <c r="AK54" s="26">
        <f t="shared" si="31"/>
        <v>0</v>
      </c>
      <c r="AL54" s="26">
        <f t="shared" si="31"/>
        <v>0</v>
      </c>
      <c r="AM54" s="26">
        <f t="shared" si="31"/>
        <v>0</v>
      </c>
      <c r="AN54" s="26">
        <f t="shared" si="31"/>
        <v>0</v>
      </c>
      <c r="AO54" s="26">
        <f t="shared" si="31"/>
        <v>0</v>
      </c>
      <c r="AP54" s="26">
        <f t="shared" si="31"/>
        <v>0</v>
      </c>
      <c r="AQ54" s="26">
        <f t="shared" si="31"/>
        <v>0</v>
      </c>
      <c r="AR54" s="26">
        <f t="shared" si="31"/>
        <v>0</v>
      </c>
      <c r="AS54" s="26">
        <f t="shared" si="31"/>
        <v>0</v>
      </c>
      <c r="AT54" s="26">
        <f t="shared" si="31"/>
        <v>0</v>
      </c>
      <c r="AU54" s="26">
        <f t="shared" si="31"/>
        <v>0</v>
      </c>
      <c r="AV54" s="26">
        <f t="shared" si="31"/>
        <v>0</v>
      </c>
      <c r="AW54" s="26">
        <f t="shared" si="31"/>
        <v>0</v>
      </c>
      <c r="AX54" s="26">
        <f t="shared" si="31"/>
        <v>0</v>
      </c>
      <c r="AY54" s="26">
        <f t="shared" si="31"/>
        <v>0</v>
      </c>
      <c r="AZ54" s="26">
        <f t="shared" si="31"/>
        <v>0</v>
      </c>
      <c r="BA54" s="26">
        <f t="shared" si="31"/>
        <v>0</v>
      </c>
      <c r="BB54" s="26">
        <f t="shared" si="31"/>
        <v>0</v>
      </c>
      <c r="BC54" s="26">
        <f t="shared" si="31"/>
        <v>0</v>
      </c>
      <c r="BD54" s="26"/>
      <c r="BE54" s="184">
        <f t="shared" si="31"/>
        <v>0</v>
      </c>
    </row>
    <row r="55" spans="1:57" s="54" customFormat="1" ht="63.75">
      <c r="A55" s="55"/>
      <c r="B55" s="37" t="s">
        <v>30</v>
      </c>
      <c r="C55" s="9" t="s">
        <v>129</v>
      </c>
      <c r="D55" s="56" t="s">
        <v>55</v>
      </c>
      <c r="E55" s="48">
        <v>13660</v>
      </c>
      <c r="F55" s="48">
        <f>E55</f>
        <v>13660</v>
      </c>
      <c r="G55" s="57">
        <v>5000</v>
      </c>
      <c r="H55" s="48">
        <v>5000</v>
      </c>
      <c r="I55" s="48">
        <f>J55+N55+O55</f>
        <v>5000</v>
      </c>
      <c r="J55" s="48">
        <f>K55+L55+M55</f>
        <v>0</v>
      </c>
      <c r="K55" s="49"/>
      <c r="L55" s="49"/>
      <c r="M55" s="58"/>
      <c r="N55" s="58">
        <v>5000</v>
      </c>
      <c r="O55" s="58"/>
      <c r="P55" s="21">
        <f>G55+I55</f>
        <v>10000</v>
      </c>
      <c r="Q55" s="21">
        <f>I55+G55</f>
        <v>10000</v>
      </c>
      <c r="R55" s="21">
        <f t="shared" si="11"/>
        <v>3660</v>
      </c>
      <c r="S55" s="21">
        <f t="shared" si="5"/>
        <v>3660</v>
      </c>
      <c r="T55" s="21">
        <f t="shared" si="6"/>
        <v>3660</v>
      </c>
      <c r="U55" s="131">
        <f t="shared" si="7"/>
        <v>0</v>
      </c>
      <c r="V55" s="131">
        <f t="shared" si="7"/>
        <v>3660</v>
      </c>
      <c r="W55" s="21">
        <f t="shared" si="7"/>
        <v>0</v>
      </c>
      <c r="X55" s="21">
        <f t="shared" si="7"/>
        <v>0</v>
      </c>
      <c r="Y55" s="109">
        <f>E55-P55</f>
        <v>3660</v>
      </c>
      <c r="Z55" s="21">
        <f t="shared" si="3"/>
        <v>3660</v>
      </c>
      <c r="AA55" s="21">
        <f t="shared" si="12"/>
        <v>3660</v>
      </c>
      <c r="AB55" s="30"/>
      <c r="AC55" s="51">
        <v>3660</v>
      </c>
      <c r="AD55" s="50"/>
      <c r="AE55" s="50"/>
      <c r="AF55" s="21">
        <f>AG55+AJ55+AK55</f>
        <v>0</v>
      </c>
      <c r="AG55" s="21">
        <f t="shared" si="13"/>
        <v>0</v>
      </c>
      <c r="AH55" s="52"/>
      <c r="AI55" s="52"/>
      <c r="AJ55" s="52"/>
      <c r="AK55" s="52"/>
      <c r="AL55" s="21">
        <f>AM55+AP55+AQ55</f>
        <v>0</v>
      </c>
      <c r="AM55" s="21">
        <f>AN55+AO55</f>
        <v>0</v>
      </c>
      <c r="AN55" s="52"/>
      <c r="AO55" s="52"/>
      <c r="AP55" s="52"/>
      <c r="AQ55" s="52"/>
      <c r="AR55" s="21">
        <f>AS55+AV55+AW55</f>
        <v>0</v>
      </c>
      <c r="AS55" s="21">
        <f>AT55+AU55</f>
        <v>0</v>
      </c>
      <c r="AT55" s="52"/>
      <c r="AU55" s="52"/>
      <c r="AV55" s="52"/>
      <c r="AW55" s="52"/>
      <c r="AX55" s="53">
        <f>AY55+BB55+BC55</f>
        <v>0</v>
      </c>
      <c r="AY55" s="53">
        <f>AZ55+BA55</f>
        <v>0</v>
      </c>
      <c r="AZ55" s="52"/>
      <c r="BA55" s="52"/>
      <c r="BB55" s="52"/>
      <c r="BC55" s="52"/>
      <c r="BD55" s="186" t="s">
        <v>218</v>
      </c>
      <c r="BE55" s="185"/>
    </row>
    <row r="56" spans="1:57" s="34" customFormat="1" ht="13.5">
      <c r="A56" s="24" t="s">
        <v>148</v>
      </c>
      <c r="B56" s="59" t="s">
        <v>118</v>
      </c>
      <c r="C56" s="66"/>
      <c r="D56" s="67"/>
      <c r="E56" s="26">
        <f>SUM(E57:E63)</f>
        <v>22925</v>
      </c>
      <c r="F56" s="26">
        <f aca="true" t="shared" si="32" ref="F56:BC56">SUM(F57:F63)</f>
        <v>22925</v>
      </c>
      <c r="G56" s="26">
        <f t="shared" si="32"/>
        <v>14952</v>
      </c>
      <c r="H56" s="26">
        <f t="shared" si="32"/>
        <v>14952</v>
      </c>
      <c r="I56" s="26">
        <f t="shared" si="32"/>
        <v>5760.274</v>
      </c>
      <c r="J56" s="26">
        <f t="shared" si="32"/>
        <v>5760.274</v>
      </c>
      <c r="K56" s="26">
        <f t="shared" si="32"/>
        <v>0</v>
      </c>
      <c r="L56" s="26">
        <f t="shared" si="32"/>
        <v>5760.274</v>
      </c>
      <c r="M56" s="26">
        <f t="shared" si="32"/>
        <v>0</v>
      </c>
      <c r="N56" s="26">
        <f t="shared" si="32"/>
        <v>0</v>
      </c>
      <c r="O56" s="26">
        <f t="shared" si="32"/>
        <v>0</v>
      </c>
      <c r="P56" s="26">
        <f t="shared" si="32"/>
        <v>20712.273999999998</v>
      </c>
      <c r="Q56" s="26">
        <f t="shared" si="32"/>
        <v>20712.273999999998</v>
      </c>
      <c r="R56" s="26">
        <f t="shared" si="32"/>
        <v>2213.053</v>
      </c>
      <c r="S56" s="21">
        <f t="shared" si="5"/>
        <v>2213</v>
      </c>
      <c r="T56" s="26">
        <f t="shared" si="32"/>
        <v>1870</v>
      </c>
      <c r="U56" s="131">
        <f t="shared" si="7"/>
        <v>149</v>
      </c>
      <c r="V56" s="131">
        <f t="shared" si="7"/>
        <v>1721</v>
      </c>
      <c r="W56" s="21">
        <f t="shared" si="7"/>
        <v>0</v>
      </c>
      <c r="X56" s="21">
        <f t="shared" si="7"/>
        <v>343</v>
      </c>
      <c r="Y56" s="26">
        <f t="shared" si="32"/>
        <v>2213.053</v>
      </c>
      <c r="Z56" s="21">
        <f t="shared" si="3"/>
        <v>2213</v>
      </c>
      <c r="AA56" s="21">
        <f t="shared" si="12"/>
        <v>1870</v>
      </c>
      <c r="AB56" s="26">
        <f t="shared" si="32"/>
        <v>149</v>
      </c>
      <c r="AC56" s="26">
        <f t="shared" si="32"/>
        <v>1721</v>
      </c>
      <c r="AD56" s="26">
        <f t="shared" si="32"/>
        <v>0</v>
      </c>
      <c r="AE56" s="26">
        <f t="shared" si="32"/>
        <v>343</v>
      </c>
      <c r="AF56" s="26">
        <f t="shared" si="32"/>
        <v>0</v>
      </c>
      <c r="AG56" s="26">
        <f t="shared" si="32"/>
        <v>0</v>
      </c>
      <c r="AH56" s="26">
        <f t="shared" si="32"/>
        <v>0</v>
      </c>
      <c r="AI56" s="26">
        <f t="shared" si="32"/>
        <v>0</v>
      </c>
      <c r="AJ56" s="26">
        <f t="shared" si="32"/>
        <v>0</v>
      </c>
      <c r="AK56" s="26">
        <f t="shared" si="32"/>
        <v>0</v>
      </c>
      <c r="AL56" s="26">
        <f t="shared" si="32"/>
        <v>0</v>
      </c>
      <c r="AM56" s="26">
        <f t="shared" si="32"/>
        <v>0</v>
      </c>
      <c r="AN56" s="26">
        <f t="shared" si="32"/>
        <v>0</v>
      </c>
      <c r="AO56" s="26">
        <f t="shared" si="32"/>
        <v>0</v>
      </c>
      <c r="AP56" s="26">
        <f t="shared" si="32"/>
        <v>0</v>
      </c>
      <c r="AQ56" s="26">
        <f t="shared" si="32"/>
        <v>0</v>
      </c>
      <c r="AR56" s="26">
        <f t="shared" si="32"/>
        <v>0</v>
      </c>
      <c r="AS56" s="26">
        <f t="shared" si="32"/>
        <v>0</v>
      </c>
      <c r="AT56" s="26">
        <f t="shared" si="32"/>
        <v>0</v>
      </c>
      <c r="AU56" s="26">
        <f t="shared" si="32"/>
        <v>0</v>
      </c>
      <c r="AV56" s="26">
        <f t="shared" si="32"/>
        <v>0</v>
      </c>
      <c r="AW56" s="26">
        <f t="shared" si="32"/>
        <v>0</v>
      </c>
      <c r="AX56" s="26">
        <f t="shared" si="32"/>
        <v>0</v>
      </c>
      <c r="AY56" s="26">
        <f t="shared" si="32"/>
        <v>0</v>
      </c>
      <c r="AZ56" s="26">
        <f t="shared" si="32"/>
        <v>0</v>
      </c>
      <c r="BA56" s="26">
        <f t="shared" si="32"/>
        <v>0</v>
      </c>
      <c r="BB56" s="26">
        <f t="shared" si="32"/>
        <v>0</v>
      </c>
      <c r="BC56" s="26">
        <f t="shared" si="32"/>
        <v>0</v>
      </c>
      <c r="BD56" s="26"/>
      <c r="BE56" s="184">
        <f>SUM(BE57:BE63)</f>
        <v>0</v>
      </c>
    </row>
    <row r="57" spans="1:57" ht="25.5">
      <c r="A57" s="62"/>
      <c r="B57" s="37" t="s">
        <v>67</v>
      </c>
      <c r="C57" s="63" t="s">
        <v>129</v>
      </c>
      <c r="D57" s="65"/>
      <c r="E57" s="57">
        <v>500</v>
      </c>
      <c r="F57" s="57">
        <f>E57</f>
        <v>500</v>
      </c>
      <c r="G57" s="57"/>
      <c r="H57" s="57"/>
      <c r="I57" s="48">
        <f aca="true" t="shared" si="33" ref="I57:I63">J57+N57+O57</f>
        <v>500</v>
      </c>
      <c r="J57" s="48">
        <f aca="true" t="shared" si="34" ref="J57:J63">K57+L57+M57</f>
        <v>500</v>
      </c>
      <c r="K57" s="49"/>
      <c r="L57" s="49">
        <v>500</v>
      </c>
      <c r="M57" s="57"/>
      <c r="N57" s="57"/>
      <c r="O57" s="57"/>
      <c r="P57" s="21">
        <f aca="true" t="shared" si="35" ref="P57:P63">G57+I57</f>
        <v>500</v>
      </c>
      <c r="Q57" s="21">
        <f aca="true" t="shared" si="36" ref="Q57:Q63">I57+G57</f>
        <v>500</v>
      </c>
      <c r="R57" s="21">
        <f t="shared" si="11"/>
        <v>0</v>
      </c>
      <c r="S57" s="21">
        <f t="shared" si="5"/>
        <v>0</v>
      </c>
      <c r="T57" s="21">
        <f t="shared" si="6"/>
        <v>0</v>
      </c>
      <c r="U57" s="131">
        <f t="shared" si="7"/>
        <v>0</v>
      </c>
      <c r="V57" s="131">
        <f t="shared" si="7"/>
        <v>0</v>
      </c>
      <c r="W57" s="21">
        <f t="shared" si="7"/>
        <v>0</v>
      </c>
      <c r="X57" s="21">
        <f t="shared" si="7"/>
        <v>0</v>
      </c>
      <c r="Y57" s="109">
        <f>E57-P57</f>
        <v>0</v>
      </c>
      <c r="Z57" s="21">
        <f t="shared" si="3"/>
        <v>0</v>
      </c>
      <c r="AA57" s="21">
        <f t="shared" si="12"/>
        <v>0</v>
      </c>
      <c r="AB57" s="30"/>
      <c r="AC57" s="51"/>
      <c r="AD57" s="58"/>
      <c r="AE57" s="58"/>
      <c r="AF57" s="21">
        <f aca="true" t="shared" si="37" ref="AF57:AF63">AG57+AJ57+AK57</f>
        <v>0</v>
      </c>
      <c r="AG57" s="21">
        <f t="shared" si="13"/>
        <v>0</v>
      </c>
      <c r="AH57" s="64"/>
      <c r="AI57" s="64"/>
      <c r="AJ57" s="64"/>
      <c r="AK57" s="64"/>
      <c r="AL57" s="21">
        <f aca="true" t="shared" si="38" ref="AL57:AL63">AM57+AP57+AQ57</f>
        <v>0</v>
      </c>
      <c r="AM57" s="21">
        <f aca="true" t="shared" si="39" ref="AM57:AM63">AN57+AO57</f>
        <v>0</v>
      </c>
      <c r="AN57" s="64"/>
      <c r="AO57" s="64"/>
      <c r="AP57" s="64"/>
      <c r="AQ57" s="64"/>
      <c r="AR57" s="21">
        <f aca="true" t="shared" si="40" ref="AR57:AR63">AS57+AV57+AW57</f>
        <v>0</v>
      </c>
      <c r="AS57" s="21">
        <f aca="true" t="shared" si="41" ref="AS57:AS63">AT57+AU57</f>
        <v>0</v>
      </c>
      <c r="AT57" s="64"/>
      <c r="AU57" s="64"/>
      <c r="AV57" s="64"/>
      <c r="AW57" s="64"/>
      <c r="AX57" s="53">
        <f aca="true" t="shared" si="42" ref="AX57:AX63">AY57+BB57+BC57</f>
        <v>0</v>
      </c>
      <c r="AY57" s="53">
        <f aca="true" t="shared" si="43" ref="AY57:AY63">AZ57+BA57</f>
        <v>0</v>
      </c>
      <c r="AZ57" s="64"/>
      <c r="BA57" s="64"/>
      <c r="BB57" s="64"/>
      <c r="BC57" s="64"/>
      <c r="BD57" s="186" t="s">
        <v>221</v>
      </c>
      <c r="BE57" s="185"/>
    </row>
    <row r="58" spans="1:57" s="54" customFormat="1" ht="51">
      <c r="A58" s="47"/>
      <c r="B58" s="36" t="s">
        <v>27</v>
      </c>
      <c r="C58" s="9" t="s">
        <v>129</v>
      </c>
      <c r="D58" s="56" t="s">
        <v>50</v>
      </c>
      <c r="E58" s="48">
        <v>11261</v>
      </c>
      <c r="F58" s="48">
        <f>E58</f>
        <v>11261</v>
      </c>
      <c r="G58" s="57">
        <v>10002</v>
      </c>
      <c r="H58" s="48">
        <v>10002</v>
      </c>
      <c r="I58" s="48">
        <f t="shared" si="33"/>
        <v>1259</v>
      </c>
      <c r="J58" s="48">
        <f t="shared" si="34"/>
        <v>1259</v>
      </c>
      <c r="K58" s="49"/>
      <c r="L58" s="49">
        <v>1259</v>
      </c>
      <c r="M58" s="58"/>
      <c r="N58" s="58"/>
      <c r="O58" s="58"/>
      <c r="P58" s="21">
        <f t="shared" si="35"/>
        <v>11261</v>
      </c>
      <c r="Q58" s="21">
        <f t="shared" si="36"/>
        <v>11261</v>
      </c>
      <c r="R58" s="21">
        <f t="shared" si="11"/>
        <v>0</v>
      </c>
      <c r="S58" s="21">
        <f t="shared" si="5"/>
        <v>0</v>
      </c>
      <c r="T58" s="21">
        <f t="shared" si="6"/>
        <v>0</v>
      </c>
      <c r="U58" s="131">
        <f t="shared" si="7"/>
        <v>0</v>
      </c>
      <c r="V58" s="131">
        <f t="shared" si="7"/>
        <v>0</v>
      </c>
      <c r="W58" s="21">
        <f t="shared" si="7"/>
        <v>0</v>
      </c>
      <c r="X58" s="21">
        <f t="shared" si="7"/>
        <v>0</v>
      </c>
      <c r="Y58" s="109"/>
      <c r="Z58" s="21">
        <f t="shared" si="3"/>
        <v>0</v>
      </c>
      <c r="AA58" s="21">
        <f t="shared" si="12"/>
        <v>0</v>
      </c>
      <c r="AB58" s="30"/>
      <c r="AC58" s="51"/>
      <c r="AD58" s="50"/>
      <c r="AE58" s="50"/>
      <c r="AF58" s="21">
        <f t="shared" si="37"/>
        <v>0</v>
      </c>
      <c r="AG58" s="21">
        <f t="shared" si="13"/>
        <v>0</v>
      </c>
      <c r="AH58" s="52"/>
      <c r="AI58" s="52"/>
      <c r="AJ58" s="52"/>
      <c r="AK58" s="52"/>
      <c r="AL58" s="21">
        <f t="shared" si="38"/>
        <v>0</v>
      </c>
      <c r="AM58" s="21">
        <f t="shared" si="39"/>
        <v>0</v>
      </c>
      <c r="AN58" s="52"/>
      <c r="AO58" s="52"/>
      <c r="AP58" s="52"/>
      <c r="AQ58" s="52"/>
      <c r="AR58" s="21">
        <f t="shared" si="40"/>
        <v>0</v>
      </c>
      <c r="AS58" s="21">
        <f t="shared" si="41"/>
        <v>0</v>
      </c>
      <c r="AT58" s="52"/>
      <c r="AU58" s="52"/>
      <c r="AV58" s="52"/>
      <c r="AW58" s="52"/>
      <c r="AX58" s="53">
        <f t="shared" si="42"/>
        <v>0</v>
      </c>
      <c r="AY58" s="53">
        <f t="shared" si="43"/>
        <v>0</v>
      </c>
      <c r="AZ58" s="52"/>
      <c r="BA58" s="52"/>
      <c r="BB58" s="52"/>
      <c r="BC58" s="52"/>
      <c r="BD58" s="186" t="s">
        <v>218</v>
      </c>
      <c r="BE58" s="185"/>
    </row>
    <row r="59" spans="1:57" s="54" customFormat="1" ht="36">
      <c r="A59" s="47"/>
      <c r="B59" s="36" t="s">
        <v>82</v>
      </c>
      <c r="C59" s="9" t="s">
        <v>129</v>
      </c>
      <c r="D59" s="56"/>
      <c r="E59" s="48">
        <v>612</v>
      </c>
      <c r="F59" s="48">
        <f>E59</f>
        <v>612</v>
      </c>
      <c r="G59" s="57">
        <v>450</v>
      </c>
      <c r="H59" s="48">
        <v>450</v>
      </c>
      <c r="I59" s="48">
        <f t="shared" si="33"/>
        <v>162.327</v>
      </c>
      <c r="J59" s="48">
        <f t="shared" si="34"/>
        <v>162.327</v>
      </c>
      <c r="K59" s="49"/>
      <c r="L59" s="68">
        <v>162.327</v>
      </c>
      <c r="M59" s="58"/>
      <c r="N59" s="58"/>
      <c r="O59" s="58"/>
      <c r="P59" s="21">
        <f t="shared" si="35"/>
        <v>612.327</v>
      </c>
      <c r="Q59" s="21">
        <f t="shared" si="36"/>
        <v>612.327</v>
      </c>
      <c r="R59" s="21">
        <f t="shared" si="11"/>
        <v>0</v>
      </c>
      <c r="S59" s="21">
        <f t="shared" si="5"/>
        <v>0</v>
      </c>
      <c r="T59" s="21">
        <f t="shared" si="6"/>
        <v>0</v>
      </c>
      <c r="U59" s="131">
        <f t="shared" si="7"/>
        <v>0</v>
      </c>
      <c r="V59" s="131">
        <f t="shared" si="7"/>
        <v>0</v>
      </c>
      <c r="W59" s="21">
        <f t="shared" si="7"/>
        <v>0</v>
      </c>
      <c r="X59" s="21">
        <f t="shared" si="7"/>
        <v>0</v>
      </c>
      <c r="Y59" s="109"/>
      <c r="Z59" s="21">
        <f t="shared" si="3"/>
        <v>0</v>
      </c>
      <c r="AA59" s="21">
        <f t="shared" si="12"/>
        <v>0</v>
      </c>
      <c r="AB59" s="30"/>
      <c r="AC59" s="51"/>
      <c r="AD59" s="50"/>
      <c r="AE59" s="50"/>
      <c r="AF59" s="21">
        <f t="shared" si="37"/>
        <v>0</v>
      </c>
      <c r="AG59" s="21">
        <f t="shared" si="13"/>
        <v>0</v>
      </c>
      <c r="AH59" s="52"/>
      <c r="AI59" s="52"/>
      <c r="AJ59" s="52"/>
      <c r="AK59" s="52"/>
      <c r="AL59" s="21">
        <f t="shared" si="38"/>
        <v>0</v>
      </c>
      <c r="AM59" s="21">
        <f t="shared" si="39"/>
        <v>0</v>
      </c>
      <c r="AN59" s="52"/>
      <c r="AO59" s="52"/>
      <c r="AP59" s="52"/>
      <c r="AQ59" s="52"/>
      <c r="AR59" s="21">
        <f t="shared" si="40"/>
        <v>0</v>
      </c>
      <c r="AS59" s="21">
        <f t="shared" si="41"/>
        <v>0</v>
      </c>
      <c r="AT59" s="52"/>
      <c r="AU59" s="52"/>
      <c r="AV59" s="52"/>
      <c r="AW59" s="52"/>
      <c r="AX59" s="53">
        <f t="shared" si="42"/>
        <v>0</v>
      </c>
      <c r="AY59" s="53">
        <f t="shared" si="43"/>
        <v>0</v>
      </c>
      <c r="AZ59" s="52"/>
      <c r="BA59" s="52"/>
      <c r="BB59" s="52"/>
      <c r="BC59" s="52"/>
      <c r="BD59" s="186" t="s">
        <v>218</v>
      </c>
      <c r="BE59" s="185"/>
    </row>
    <row r="60" spans="1:57" s="54" customFormat="1" ht="51">
      <c r="A60" s="47"/>
      <c r="B60" s="36" t="s">
        <v>83</v>
      </c>
      <c r="C60" s="9" t="s">
        <v>134</v>
      </c>
      <c r="D60" s="56" t="s">
        <v>208</v>
      </c>
      <c r="E60" s="48">
        <v>743</v>
      </c>
      <c r="F60" s="48">
        <v>743</v>
      </c>
      <c r="G60" s="57"/>
      <c r="H60" s="48"/>
      <c r="I60" s="48">
        <f t="shared" si="33"/>
        <v>400</v>
      </c>
      <c r="J60" s="48">
        <f t="shared" si="34"/>
        <v>400</v>
      </c>
      <c r="K60" s="49"/>
      <c r="L60" s="49">
        <v>400</v>
      </c>
      <c r="M60" s="58"/>
      <c r="N60" s="58"/>
      <c r="O60" s="58"/>
      <c r="P60" s="21">
        <f t="shared" si="35"/>
        <v>400</v>
      </c>
      <c r="Q60" s="21">
        <f t="shared" si="36"/>
        <v>400</v>
      </c>
      <c r="R60" s="21">
        <f t="shared" si="11"/>
        <v>343</v>
      </c>
      <c r="S60" s="21">
        <f t="shared" si="5"/>
        <v>343</v>
      </c>
      <c r="T60" s="21">
        <f t="shared" si="6"/>
        <v>0</v>
      </c>
      <c r="U60" s="131">
        <f t="shared" si="7"/>
        <v>0</v>
      </c>
      <c r="V60" s="131">
        <f t="shared" si="7"/>
        <v>0</v>
      </c>
      <c r="W60" s="21">
        <f t="shared" si="7"/>
        <v>0</v>
      </c>
      <c r="X60" s="21">
        <f t="shared" si="7"/>
        <v>343</v>
      </c>
      <c r="Y60" s="109">
        <f>E60-P60</f>
        <v>343</v>
      </c>
      <c r="Z60" s="21">
        <f t="shared" si="3"/>
        <v>343</v>
      </c>
      <c r="AA60" s="21">
        <f t="shared" si="12"/>
        <v>0</v>
      </c>
      <c r="AB60" s="30"/>
      <c r="AC60" s="51"/>
      <c r="AD60" s="50"/>
      <c r="AE60" s="50">
        <v>343</v>
      </c>
      <c r="AF60" s="21">
        <f t="shared" si="37"/>
        <v>0</v>
      </c>
      <c r="AG60" s="21">
        <f t="shared" si="13"/>
        <v>0</v>
      </c>
      <c r="AH60" s="52"/>
      <c r="AI60" s="52"/>
      <c r="AJ60" s="52"/>
      <c r="AK60" s="52"/>
      <c r="AL60" s="21">
        <f t="shared" si="38"/>
        <v>0</v>
      </c>
      <c r="AM60" s="21">
        <f t="shared" si="39"/>
        <v>0</v>
      </c>
      <c r="AN60" s="52"/>
      <c r="AO60" s="52"/>
      <c r="AP60" s="52"/>
      <c r="AQ60" s="52"/>
      <c r="AR60" s="21">
        <f t="shared" si="40"/>
        <v>0</v>
      </c>
      <c r="AS60" s="21">
        <f t="shared" si="41"/>
        <v>0</v>
      </c>
      <c r="AT60" s="52"/>
      <c r="AU60" s="52"/>
      <c r="AV60" s="52"/>
      <c r="AW60" s="52"/>
      <c r="AX60" s="53">
        <f t="shared" si="42"/>
        <v>0</v>
      </c>
      <c r="AY60" s="53">
        <f t="shared" si="43"/>
        <v>0</v>
      </c>
      <c r="AZ60" s="52"/>
      <c r="BA60" s="52"/>
      <c r="BB60" s="52"/>
      <c r="BC60" s="52"/>
      <c r="BD60" s="186" t="s">
        <v>93</v>
      </c>
      <c r="BE60" s="185"/>
    </row>
    <row r="61" spans="1:57" s="54" customFormat="1" ht="51">
      <c r="A61" s="47"/>
      <c r="B61" s="36" t="s">
        <v>69</v>
      </c>
      <c r="C61" s="9" t="s">
        <v>129</v>
      </c>
      <c r="D61" s="56" t="s">
        <v>206</v>
      </c>
      <c r="E61" s="48">
        <v>4268</v>
      </c>
      <c r="F61" s="48">
        <f>E61</f>
        <v>4268</v>
      </c>
      <c r="G61" s="57">
        <f>H61</f>
        <v>2000</v>
      </c>
      <c r="H61" s="48">
        <v>2000</v>
      </c>
      <c r="I61" s="48">
        <f t="shared" si="33"/>
        <v>1000</v>
      </c>
      <c r="J61" s="48">
        <f t="shared" si="34"/>
        <v>1000</v>
      </c>
      <c r="K61" s="49"/>
      <c r="L61" s="49">
        <v>1000</v>
      </c>
      <c r="M61" s="58"/>
      <c r="N61" s="58"/>
      <c r="O61" s="58"/>
      <c r="P61" s="21">
        <f t="shared" si="35"/>
        <v>3000</v>
      </c>
      <c r="Q61" s="21">
        <f t="shared" si="36"/>
        <v>3000</v>
      </c>
      <c r="R61" s="21">
        <f t="shared" si="11"/>
        <v>1268</v>
      </c>
      <c r="S61" s="21">
        <f t="shared" si="5"/>
        <v>1268</v>
      </c>
      <c r="T61" s="21">
        <f t="shared" si="6"/>
        <v>1268</v>
      </c>
      <c r="U61" s="131">
        <f t="shared" si="7"/>
        <v>0</v>
      </c>
      <c r="V61" s="131">
        <f t="shared" si="7"/>
        <v>1268</v>
      </c>
      <c r="W61" s="21">
        <f t="shared" si="7"/>
        <v>0</v>
      </c>
      <c r="X61" s="21">
        <f t="shared" si="7"/>
        <v>0</v>
      </c>
      <c r="Y61" s="109">
        <f>E61-P61</f>
        <v>1268</v>
      </c>
      <c r="Z61" s="21">
        <f t="shared" si="3"/>
        <v>1268</v>
      </c>
      <c r="AA61" s="21">
        <f t="shared" si="12"/>
        <v>1268</v>
      </c>
      <c r="AB61" s="30"/>
      <c r="AC61" s="51">
        <v>1268</v>
      </c>
      <c r="AD61" s="50"/>
      <c r="AE61" s="50"/>
      <c r="AF61" s="21">
        <f t="shared" si="37"/>
        <v>0</v>
      </c>
      <c r="AG61" s="21">
        <f t="shared" si="13"/>
        <v>0</v>
      </c>
      <c r="AH61" s="52"/>
      <c r="AI61" s="52"/>
      <c r="AJ61" s="52"/>
      <c r="AK61" s="52"/>
      <c r="AL61" s="21">
        <f t="shared" si="38"/>
        <v>0</v>
      </c>
      <c r="AM61" s="21">
        <f t="shared" si="39"/>
        <v>0</v>
      </c>
      <c r="AN61" s="52"/>
      <c r="AO61" s="52"/>
      <c r="AP61" s="52"/>
      <c r="AQ61" s="52"/>
      <c r="AR61" s="21">
        <f t="shared" si="40"/>
        <v>0</v>
      </c>
      <c r="AS61" s="21">
        <f t="shared" si="41"/>
        <v>0</v>
      </c>
      <c r="AT61" s="52"/>
      <c r="AU61" s="52"/>
      <c r="AV61" s="52"/>
      <c r="AW61" s="52"/>
      <c r="AX61" s="53">
        <f t="shared" si="42"/>
        <v>0</v>
      </c>
      <c r="AY61" s="53">
        <f t="shared" si="43"/>
        <v>0</v>
      </c>
      <c r="AZ61" s="52"/>
      <c r="BA61" s="52"/>
      <c r="BB61" s="52"/>
      <c r="BC61" s="52"/>
      <c r="BD61" s="186" t="s">
        <v>218</v>
      </c>
      <c r="BE61" s="185"/>
    </row>
    <row r="62" spans="1:57" s="54" customFormat="1" ht="51">
      <c r="A62" s="55"/>
      <c r="B62" s="37" t="s">
        <v>84</v>
      </c>
      <c r="C62" s="9" t="s">
        <v>129</v>
      </c>
      <c r="D62" s="56" t="s">
        <v>207</v>
      </c>
      <c r="E62" s="48">
        <v>953</v>
      </c>
      <c r="F62" s="48">
        <f>E62</f>
        <v>953</v>
      </c>
      <c r="G62" s="57"/>
      <c r="H62" s="48"/>
      <c r="I62" s="48">
        <f t="shared" si="33"/>
        <v>500</v>
      </c>
      <c r="J62" s="48">
        <f t="shared" si="34"/>
        <v>500</v>
      </c>
      <c r="K62" s="49"/>
      <c r="L62" s="49">
        <v>500</v>
      </c>
      <c r="M62" s="58"/>
      <c r="N62" s="58"/>
      <c r="O62" s="58"/>
      <c r="P62" s="21">
        <f t="shared" si="35"/>
        <v>500</v>
      </c>
      <c r="Q62" s="21">
        <f t="shared" si="36"/>
        <v>500</v>
      </c>
      <c r="R62" s="21">
        <f>Y62</f>
        <v>453</v>
      </c>
      <c r="S62" s="21">
        <f t="shared" si="5"/>
        <v>453</v>
      </c>
      <c r="T62" s="21">
        <f t="shared" si="6"/>
        <v>453</v>
      </c>
      <c r="U62" s="131">
        <f t="shared" si="7"/>
        <v>0</v>
      </c>
      <c r="V62" s="131">
        <f t="shared" si="7"/>
        <v>453</v>
      </c>
      <c r="W62" s="21">
        <f t="shared" si="7"/>
        <v>0</v>
      </c>
      <c r="X62" s="21">
        <f t="shared" si="7"/>
        <v>0</v>
      </c>
      <c r="Y62" s="109">
        <f>E62-P62</f>
        <v>453</v>
      </c>
      <c r="Z62" s="21">
        <f t="shared" si="3"/>
        <v>453</v>
      </c>
      <c r="AA62" s="21">
        <f t="shared" si="12"/>
        <v>453</v>
      </c>
      <c r="AB62" s="30"/>
      <c r="AC62" s="51">
        <v>453</v>
      </c>
      <c r="AD62" s="50"/>
      <c r="AE62" s="50"/>
      <c r="AF62" s="21">
        <f t="shared" si="37"/>
        <v>0</v>
      </c>
      <c r="AG62" s="21">
        <f t="shared" si="13"/>
        <v>0</v>
      </c>
      <c r="AH62" s="52"/>
      <c r="AI62" s="52"/>
      <c r="AJ62" s="52"/>
      <c r="AK62" s="52"/>
      <c r="AL62" s="21">
        <f t="shared" si="38"/>
        <v>0</v>
      </c>
      <c r="AM62" s="21">
        <f t="shared" si="39"/>
        <v>0</v>
      </c>
      <c r="AN62" s="52"/>
      <c r="AO62" s="52"/>
      <c r="AP62" s="52"/>
      <c r="AQ62" s="52"/>
      <c r="AR62" s="21">
        <f t="shared" si="40"/>
        <v>0</v>
      </c>
      <c r="AS62" s="21">
        <f t="shared" si="41"/>
        <v>0</v>
      </c>
      <c r="AT62" s="52"/>
      <c r="AU62" s="52"/>
      <c r="AV62" s="52"/>
      <c r="AW62" s="52"/>
      <c r="AX62" s="53">
        <f t="shared" si="42"/>
        <v>0</v>
      </c>
      <c r="AY62" s="53">
        <f t="shared" si="43"/>
        <v>0</v>
      </c>
      <c r="AZ62" s="52"/>
      <c r="BA62" s="52"/>
      <c r="BB62" s="52"/>
      <c r="BC62" s="52"/>
      <c r="BD62" s="186" t="s">
        <v>218</v>
      </c>
      <c r="BE62" s="185"/>
    </row>
    <row r="63" spans="1:57" s="54" customFormat="1" ht="51">
      <c r="A63" s="47"/>
      <c r="B63" s="36" t="s">
        <v>28</v>
      </c>
      <c r="C63" s="9" t="s">
        <v>129</v>
      </c>
      <c r="D63" s="56" t="s">
        <v>51</v>
      </c>
      <c r="E63" s="48">
        <v>4588</v>
      </c>
      <c r="F63" s="48">
        <f>E63</f>
        <v>4588</v>
      </c>
      <c r="G63" s="57">
        <v>2500</v>
      </c>
      <c r="H63" s="48">
        <v>2500</v>
      </c>
      <c r="I63" s="48">
        <f t="shared" si="33"/>
        <v>1938.9470000000001</v>
      </c>
      <c r="J63" s="48">
        <f t="shared" si="34"/>
        <v>1938.9470000000001</v>
      </c>
      <c r="K63" s="49"/>
      <c r="L63" s="49">
        <f>1500+438.947</f>
        <v>1938.9470000000001</v>
      </c>
      <c r="M63" s="58"/>
      <c r="N63" s="58"/>
      <c r="O63" s="58"/>
      <c r="P63" s="21">
        <f t="shared" si="35"/>
        <v>4438.947</v>
      </c>
      <c r="Q63" s="21">
        <f t="shared" si="36"/>
        <v>4438.947</v>
      </c>
      <c r="R63" s="21">
        <f t="shared" si="11"/>
        <v>149.05299999999988</v>
      </c>
      <c r="S63" s="21">
        <f t="shared" si="5"/>
        <v>149</v>
      </c>
      <c r="T63" s="21">
        <f t="shared" si="6"/>
        <v>149</v>
      </c>
      <c r="U63" s="131">
        <f t="shared" si="7"/>
        <v>149</v>
      </c>
      <c r="V63" s="131">
        <f t="shared" si="7"/>
        <v>0</v>
      </c>
      <c r="W63" s="21">
        <f t="shared" si="7"/>
        <v>0</v>
      </c>
      <c r="X63" s="21">
        <f t="shared" si="7"/>
        <v>0</v>
      </c>
      <c r="Y63" s="112">
        <f>E63-P63</f>
        <v>149.05299999999988</v>
      </c>
      <c r="Z63" s="21">
        <f t="shared" si="3"/>
        <v>149</v>
      </c>
      <c r="AA63" s="21">
        <f t="shared" si="12"/>
        <v>149</v>
      </c>
      <c r="AB63" s="30">
        <v>149</v>
      </c>
      <c r="AC63" s="51"/>
      <c r="AD63" s="50"/>
      <c r="AE63" s="50"/>
      <c r="AF63" s="21">
        <f t="shared" si="37"/>
        <v>0</v>
      </c>
      <c r="AG63" s="21">
        <f t="shared" si="13"/>
        <v>0</v>
      </c>
      <c r="AH63" s="52"/>
      <c r="AI63" s="52"/>
      <c r="AJ63" s="52"/>
      <c r="AK63" s="52"/>
      <c r="AL63" s="21">
        <f t="shared" si="38"/>
        <v>0</v>
      </c>
      <c r="AM63" s="21">
        <f t="shared" si="39"/>
        <v>0</v>
      </c>
      <c r="AN63" s="52"/>
      <c r="AO63" s="52"/>
      <c r="AP63" s="52"/>
      <c r="AQ63" s="52"/>
      <c r="AR63" s="21">
        <f t="shared" si="40"/>
        <v>0</v>
      </c>
      <c r="AS63" s="21">
        <f t="shared" si="41"/>
        <v>0</v>
      </c>
      <c r="AT63" s="52"/>
      <c r="AU63" s="52"/>
      <c r="AV63" s="52"/>
      <c r="AW63" s="52"/>
      <c r="AX63" s="53">
        <f t="shared" si="42"/>
        <v>0</v>
      </c>
      <c r="AY63" s="53">
        <f t="shared" si="43"/>
        <v>0</v>
      </c>
      <c r="AZ63" s="52"/>
      <c r="BA63" s="52"/>
      <c r="BB63" s="52"/>
      <c r="BC63" s="52"/>
      <c r="BD63" s="186" t="s">
        <v>218</v>
      </c>
      <c r="BE63" s="185"/>
    </row>
    <row r="64" spans="1:57" s="34" customFormat="1" ht="13.5">
      <c r="A64" s="42" t="s">
        <v>10</v>
      </c>
      <c r="B64" s="43" t="s">
        <v>178</v>
      </c>
      <c r="C64" s="44"/>
      <c r="D64" s="44"/>
      <c r="E64" s="45" t="e">
        <f>E65</f>
        <v>#REF!</v>
      </c>
      <c r="F64" s="45">
        <f aca="true" t="shared" si="44" ref="F64:BE64">F65</f>
        <v>79798.114988</v>
      </c>
      <c r="G64" s="45">
        <f t="shared" si="44"/>
        <v>60855.93</v>
      </c>
      <c r="H64" s="45">
        <f t="shared" si="44"/>
        <v>11424</v>
      </c>
      <c r="I64" s="45" t="e">
        <f t="shared" si="44"/>
        <v>#REF!</v>
      </c>
      <c r="J64" s="45">
        <f t="shared" si="44"/>
        <v>4000</v>
      </c>
      <c r="K64" s="45">
        <f t="shared" si="44"/>
        <v>2500</v>
      </c>
      <c r="L64" s="45">
        <f t="shared" si="44"/>
        <v>1500</v>
      </c>
      <c r="M64" s="45">
        <f t="shared" si="44"/>
        <v>0</v>
      </c>
      <c r="N64" s="45" t="e">
        <f t="shared" si="44"/>
        <v>#REF!</v>
      </c>
      <c r="O64" s="45">
        <f t="shared" si="44"/>
        <v>7724</v>
      </c>
      <c r="P64" s="45">
        <f t="shared" si="44"/>
        <v>29137.997</v>
      </c>
      <c r="Q64" s="45">
        <f t="shared" si="44"/>
        <v>27598.447</v>
      </c>
      <c r="R64" s="45">
        <f t="shared" si="44"/>
        <v>116274.614988</v>
      </c>
      <c r="S64" s="46">
        <f t="shared" si="5"/>
        <v>116274.84</v>
      </c>
      <c r="T64" s="46">
        <f t="shared" si="6"/>
        <v>50181.64</v>
      </c>
      <c r="U64" s="137">
        <f t="shared" si="7"/>
        <v>5582</v>
      </c>
      <c r="V64" s="137">
        <f t="shared" si="7"/>
        <v>44599.64</v>
      </c>
      <c r="W64" s="46">
        <f t="shared" si="7"/>
        <v>58458.2</v>
      </c>
      <c r="X64" s="46">
        <f t="shared" si="7"/>
        <v>7635</v>
      </c>
      <c r="Y64" s="45">
        <f t="shared" si="44"/>
        <v>116274.614988</v>
      </c>
      <c r="Z64" s="46">
        <f t="shared" si="3"/>
        <v>69311</v>
      </c>
      <c r="AA64" s="46">
        <f t="shared" si="12"/>
        <v>11700</v>
      </c>
      <c r="AB64" s="45">
        <f t="shared" si="44"/>
        <v>3500</v>
      </c>
      <c r="AC64" s="45">
        <f t="shared" si="44"/>
        <v>8200</v>
      </c>
      <c r="AD64" s="45">
        <f t="shared" si="44"/>
        <v>53811</v>
      </c>
      <c r="AE64" s="45">
        <f t="shared" si="44"/>
        <v>3800</v>
      </c>
      <c r="AF64" s="45">
        <f>AF65</f>
        <v>28882.839999999997</v>
      </c>
      <c r="AG64" s="45">
        <f t="shared" si="44"/>
        <v>20400.64</v>
      </c>
      <c r="AH64" s="45">
        <f t="shared" si="44"/>
        <v>2082</v>
      </c>
      <c r="AI64" s="45">
        <f t="shared" si="44"/>
        <v>18318.64</v>
      </c>
      <c r="AJ64" s="45">
        <f t="shared" si="44"/>
        <v>4647.199999999999</v>
      </c>
      <c r="AK64" s="45">
        <f t="shared" si="44"/>
        <v>3835</v>
      </c>
      <c r="AL64" s="45">
        <f t="shared" si="44"/>
        <v>8460</v>
      </c>
      <c r="AM64" s="45">
        <f t="shared" si="44"/>
        <v>8460</v>
      </c>
      <c r="AN64" s="45">
        <f t="shared" si="44"/>
        <v>0</v>
      </c>
      <c r="AO64" s="45">
        <f t="shared" si="44"/>
        <v>8460</v>
      </c>
      <c r="AP64" s="45">
        <f t="shared" si="44"/>
        <v>0</v>
      </c>
      <c r="AQ64" s="45">
        <f t="shared" si="44"/>
        <v>0</v>
      </c>
      <c r="AR64" s="45">
        <f t="shared" si="44"/>
        <v>6000</v>
      </c>
      <c r="AS64" s="45">
        <f t="shared" si="44"/>
        <v>6000</v>
      </c>
      <c r="AT64" s="45">
        <f t="shared" si="44"/>
        <v>0</v>
      </c>
      <c r="AU64" s="45">
        <f t="shared" si="44"/>
        <v>6000</v>
      </c>
      <c r="AV64" s="45">
        <f t="shared" si="44"/>
        <v>0</v>
      </c>
      <c r="AW64" s="45">
        <f t="shared" si="44"/>
        <v>0</v>
      </c>
      <c r="AX64" s="45">
        <f t="shared" si="44"/>
        <v>3621</v>
      </c>
      <c r="AY64" s="45">
        <f t="shared" si="44"/>
        <v>3621</v>
      </c>
      <c r="AZ64" s="45">
        <f t="shared" si="44"/>
        <v>0</v>
      </c>
      <c r="BA64" s="45">
        <f t="shared" si="44"/>
        <v>3621</v>
      </c>
      <c r="BB64" s="45">
        <f t="shared" si="44"/>
        <v>0</v>
      </c>
      <c r="BC64" s="45">
        <f t="shared" si="44"/>
        <v>0</v>
      </c>
      <c r="BD64" s="45"/>
      <c r="BE64" s="183">
        <f t="shared" si="44"/>
        <v>0</v>
      </c>
    </row>
    <row r="65" spans="1:57" s="34" customFormat="1" ht="25.5">
      <c r="A65" s="19" t="s">
        <v>120</v>
      </c>
      <c r="B65" s="59" t="s">
        <v>112</v>
      </c>
      <c r="C65" s="3"/>
      <c r="D65" s="3"/>
      <c r="E65" s="26" t="e">
        <f>E66+E70+E75</f>
        <v>#REF!</v>
      </c>
      <c r="F65" s="26">
        <f aca="true" t="shared" si="45" ref="F65:BC65">F66+F70+F75</f>
        <v>79798.114988</v>
      </c>
      <c r="G65" s="26">
        <f t="shared" si="45"/>
        <v>60855.93</v>
      </c>
      <c r="H65" s="26">
        <f t="shared" si="45"/>
        <v>11424</v>
      </c>
      <c r="I65" s="26" t="e">
        <f t="shared" si="45"/>
        <v>#REF!</v>
      </c>
      <c r="J65" s="26">
        <f t="shared" si="45"/>
        <v>4000</v>
      </c>
      <c r="K65" s="26">
        <f t="shared" si="45"/>
        <v>2500</v>
      </c>
      <c r="L65" s="26">
        <f t="shared" si="45"/>
        <v>1500</v>
      </c>
      <c r="M65" s="26">
        <f t="shared" si="45"/>
        <v>0</v>
      </c>
      <c r="N65" s="26" t="e">
        <f t="shared" si="45"/>
        <v>#REF!</v>
      </c>
      <c r="O65" s="26">
        <f t="shared" si="45"/>
        <v>7724</v>
      </c>
      <c r="P65" s="26">
        <f t="shared" si="45"/>
        <v>29137.997</v>
      </c>
      <c r="Q65" s="26">
        <f t="shared" si="45"/>
        <v>27598.447</v>
      </c>
      <c r="R65" s="26">
        <f t="shared" si="45"/>
        <v>116274.614988</v>
      </c>
      <c r="S65" s="21">
        <f t="shared" si="5"/>
        <v>116274.84</v>
      </c>
      <c r="T65" s="21">
        <f t="shared" si="6"/>
        <v>50181.64</v>
      </c>
      <c r="U65" s="131">
        <f t="shared" si="7"/>
        <v>5582</v>
      </c>
      <c r="V65" s="131">
        <f t="shared" si="7"/>
        <v>44599.64</v>
      </c>
      <c r="W65" s="21">
        <f t="shared" si="7"/>
        <v>58458.2</v>
      </c>
      <c r="X65" s="21">
        <f t="shared" si="7"/>
        <v>7635</v>
      </c>
      <c r="Y65" s="105">
        <f t="shared" si="45"/>
        <v>116274.614988</v>
      </c>
      <c r="Z65" s="21">
        <f t="shared" si="3"/>
        <v>69311</v>
      </c>
      <c r="AA65" s="21">
        <f t="shared" si="12"/>
        <v>11700</v>
      </c>
      <c r="AB65" s="26">
        <f t="shared" si="45"/>
        <v>3500</v>
      </c>
      <c r="AC65" s="26">
        <f t="shared" si="45"/>
        <v>8200</v>
      </c>
      <c r="AD65" s="26">
        <f t="shared" si="45"/>
        <v>53811</v>
      </c>
      <c r="AE65" s="26">
        <f t="shared" si="45"/>
        <v>3800</v>
      </c>
      <c r="AF65" s="26">
        <f>AF66+AF70+AF75</f>
        <v>28882.839999999997</v>
      </c>
      <c r="AG65" s="26">
        <f t="shared" si="45"/>
        <v>20400.64</v>
      </c>
      <c r="AH65" s="26">
        <f t="shared" si="45"/>
        <v>2082</v>
      </c>
      <c r="AI65" s="26">
        <f t="shared" si="45"/>
        <v>18318.64</v>
      </c>
      <c r="AJ65" s="26">
        <f t="shared" si="45"/>
        <v>4647.199999999999</v>
      </c>
      <c r="AK65" s="26">
        <f t="shared" si="45"/>
        <v>3835</v>
      </c>
      <c r="AL65" s="26">
        <f t="shared" si="45"/>
        <v>8460</v>
      </c>
      <c r="AM65" s="26">
        <f t="shared" si="45"/>
        <v>8460</v>
      </c>
      <c r="AN65" s="26">
        <f t="shared" si="45"/>
        <v>0</v>
      </c>
      <c r="AO65" s="26">
        <f t="shared" si="45"/>
        <v>8460</v>
      </c>
      <c r="AP65" s="26">
        <f t="shared" si="45"/>
        <v>0</v>
      </c>
      <c r="AQ65" s="26">
        <f t="shared" si="45"/>
        <v>0</v>
      </c>
      <c r="AR65" s="26">
        <f t="shared" si="45"/>
        <v>6000</v>
      </c>
      <c r="AS65" s="26">
        <f t="shared" si="45"/>
        <v>6000</v>
      </c>
      <c r="AT65" s="26">
        <f t="shared" si="45"/>
        <v>0</v>
      </c>
      <c r="AU65" s="26">
        <f t="shared" si="45"/>
        <v>6000</v>
      </c>
      <c r="AV65" s="26">
        <f t="shared" si="45"/>
        <v>0</v>
      </c>
      <c r="AW65" s="26">
        <f t="shared" si="45"/>
        <v>0</v>
      </c>
      <c r="AX65" s="26">
        <f t="shared" si="45"/>
        <v>3621</v>
      </c>
      <c r="AY65" s="26">
        <f t="shared" si="45"/>
        <v>3621</v>
      </c>
      <c r="AZ65" s="26">
        <f t="shared" si="45"/>
        <v>0</v>
      </c>
      <c r="BA65" s="26">
        <f t="shared" si="45"/>
        <v>3621</v>
      </c>
      <c r="BB65" s="26">
        <f t="shared" si="45"/>
        <v>0</v>
      </c>
      <c r="BC65" s="26">
        <f t="shared" si="45"/>
        <v>0</v>
      </c>
      <c r="BD65" s="26"/>
      <c r="BE65" s="184"/>
    </row>
    <row r="66" spans="1:57" s="34" customFormat="1" ht="25.5">
      <c r="A66" s="19" t="s">
        <v>8</v>
      </c>
      <c r="B66" s="59" t="s">
        <v>113</v>
      </c>
      <c r="C66" s="3"/>
      <c r="D66" s="3"/>
      <c r="E66" s="26">
        <f>SUM(E67:E69)</f>
        <v>24496</v>
      </c>
      <c r="F66" s="26">
        <f aca="true" t="shared" si="46" ref="F66:BC66">SUM(F67:F69)</f>
        <v>8349</v>
      </c>
      <c r="G66" s="26">
        <f t="shared" si="46"/>
        <v>224</v>
      </c>
      <c r="H66" s="26">
        <f t="shared" si="46"/>
        <v>224</v>
      </c>
      <c r="I66" s="26">
        <f t="shared" si="46"/>
        <v>5724</v>
      </c>
      <c r="J66" s="26">
        <f t="shared" si="46"/>
        <v>0</v>
      </c>
      <c r="K66" s="26">
        <f t="shared" si="46"/>
        <v>0</v>
      </c>
      <c r="L66" s="26">
        <f t="shared" si="46"/>
        <v>0</v>
      </c>
      <c r="M66" s="26">
        <f t="shared" si="46"/>
        <v>0</v>
      </c>
      <c r="N66" s="26">
        <f t="shared" si="46"/>
        <v>5000</v>
      </c>
      <c r="O66" s="26">
        <f t="shared" si="46"/>
        <v>724</v>
      </c>
      <c r="P66" s="26">
        <f t="shared" si="46"/>
        <v>5724</v>
      </c>
      <c r="Q66" s="26">
        <f t="shared" si="46"/>
        <v>5724</v>
      </c>
      <c r="R66" s="26">
        <f t="shared" si="46"/>
        <v>18772</v>
      </c>
      <c r="S66" s="21">
        <f t="shared" si="5"/>
        <v>18772.199999999997</v>
      </c>
      <c r="T66" s="26">
        <f t="shared" si="46"/>
        <v>8125</v>
      </c>
      <c r="U66" s="131">
        <f t="shared" si="7"/>
        <v>1000</v>
      </c>
      <c r="V66" s="131">
        <f t="shared" si="7"/>
        <v>7125</v>
      </c>
      <c r="W66" s="21">
        <f t="shared" si="7"/>
        <v>8647.199999999999</v>
      </c>
      <c r="X66" s="21">
        <f t="shared" si="7"/>
        <v>2000</v>
      </c>
      <c r="Y66" s="26">
        <f t="shared" si="46"/>
        <v>18772</v>
      </c>
      <c r="Z66" s="21">
        <f t="shared" si="3"/>
        <v>6000</v>
      </c>
      <c r="AA66" s="21">
        <f t="shared" si="12"/>
        <v>1000</v>
      </c>
      <c r="AB66" s="26">
        <f t="shared" si="46"/>
        <v>0</v>
      </c>
      <c r="AC66" s="26">
        <f t="shared" si="46"/>
        <v>1000</v>
      </c>
      <c r="AD66" s="26">
        <f t="shared" si="46"/>
        <v>4000</v>
      </c>
      <c r="AE66" s="26">
        <f t="shared" si="46"/>
        <v>1000</v>
      </c>
      <c r="AF66" s="26">
        <f>SUM(AF67:AF69)</f>
        <v>9772.199999999999</v>
      </c>
      <c r="AG66" s="26">
        <f t="shared" si="46"/>
        <v>4125</v>
      </c>
      <c r="AH66" s="26">
        <f t="shared" si="46"/>
        <v>1000</v>
      </c>
      <c r="AI66" s="26">
        <f t="shared" si="46"/>
        <v>3125</v>
      </c>
      <c r="AJ66" s="26">
        <f t="shared" si="46"/>
        <v>4647.199999999999</v>
      </c>
      <c r="AK66" s="26">
        <f t="shared" si="46"/>
        <v>1000</v>
      </c>
      <c r="AL66" s="26">
        <f t="shared" si="46"/>
        <v>0</v>
      </c>
      <c r="AM66" s="26">
        <f t="shared" si="46"/>
        <v>0</v>
      </c>
      <c r="AN66" s="26">
        <f t="shared" si="46"/>
        <v>0</v>
      </c>
      <c r="AO66" s="26">
        <f t="shared" si="46"/>
        <v>0</v>
      </c>
      <c r="AP66" s="26">
        <f t="shared" si="46"/>
        <v>0</v>
      </c>
      <c r="AQ66" s="26">
        <f t="shared" si="46"/>
        <v>0</v>
      </c>
      <c r="AR66" s="26">
        <f t="shared" si="46"/>
        <v>3000</v>
      </c>
      <c r="AS66" s="26">
        <f t="shared" si="46"/>
        <v>3000</v>
      </c>
      <c r="AT66" s="26">
        <f t="shared" si="46"/>
        <v>0</v>
      </c>
      <c r="AU66" s="26">
        <f t="shared" si="46"/>
        <v>3000</v>
      </c>
      <c r="AV66" s="26">
        <f t="shared" si="46"/>
        <v>0</v>
      </c>
      <c r="AW66" s="26">
        <f t="shared" si="46"/>
        <v>0</v>
      </c>
      <c r="AX66" s="26">
        <f t="shared" si="46"/>
        <v>0</v>
      </c>
      <c r="AY66" s="26">
        <f t="shared" si="46"/>
        <v>0</v>
      </c>
      <c r="AZ66" s="26">
        <f t="shared" si="46"/>
        <v>0</v>
      </c>
      <c r="BA66" s="26">
        <f t="shared" si="46"/>
        <v>0</v>
      </c>
      <c r="BB66" s="26">
        <f t="shared" si="46"/>
        <v>0</v>
      </c>
      <c r="BC66" s="26">
        <f t="shared" si="46"/>
        <v>0</v>
      </c>
      <c r="BD66" s="26"/>
      <c r="BE66" s="184">
        <f>SUM(BE67:BE69)</f>
        <v>0</v>
      </c>
    </row>
    <row r="67" spans="1:57" s="54" customFormat="1" ht="72">
      <c r="A67" s="47"/>
      <c r="B67" s="36" t="s">
        <v>176</v>
      </c>
      <c r="C67" s="9" t="s">
        <v>167</v>
      </c>
      <c r="D67" s="9" t="s">
        <v>209</v>
      </c>
      <c r="E67" s="48">
        <v>4000</v>
      </c>
      <c r="F67" s="48">
        <f>E67</f>
        <v>4000</v>
      </c>
      <c r="G67" s="48">
        <f>H67</f>
        <v>224</v>
      </c>
      <c r="H67" s="48">
        <f>I67</f>
        <v>224</v>
      </c>
      <c r="I67" s="48">
        <f>J67+N67+O67</f>
        <v>224</v>
      </c>
      <c r="J67" s="48">
        <f>K67+L67+M67</f>
        <v>0</v>
      </c>
      <c r="K67" s="49"/>
      <c r="L67" s="26"/>
      <c r="M67" s="50"/>
      <c r="N67" s="50"/>
      <c r="O67" s="50">
        <v>224</v>
      </c>
      <c r="P67" s="21">
        <v>224</v>
      </c>
      <c r="Q67" s="21">
        <f>P67</f>
        <v>224</v>
      </c>
      <c r="R67" s="21">
        <f>F67-Q67</f>
        <v>3776</v>
      </c>
      <c r="S67" s="21">
        <f t="shared" si="5"/>
        <v>3776</v>
      </c>
      <c r="T67" s="21">
        <f t="shared" si="6"/>
        <v>3776</v>
      </c>
      <c r="U67" s="131">
        <f t="shared" si="7"/>
        <v>0</v>
      </c>
      <c r="V67" s="131">
        <f t="shared" si="7"/>
        <v>3776</v>
      </c>
      <c r="W67" s="21">
        <f t="shared" si="7"/>
        <v>0</v>
      </c>
      <c r="X67" s="21">
        <f t="shared" si="7"/>
        <v>0</v>
      </c>
      <c r="Y67" s="111">
        <f>E67-P67</f>
        <v>3776</v>
      </c>
      <c r="Z67" s="21">
        <f t="shared" si="3"/>
        <v>500</v>
      </c>
      <c r="AA67" s="21">
        <f t="shared" si="12"/>
        <v>500</v>
      </c>
      <c r="AB67" s="30"/>
      <c r="AC67" s="51">
        <v>500</v>
      </c>
      <c r="AD67" s="50"/>
      <c r="AE67" s="50"/>
      <c r="AF67" s="21">
        <f>AG67+AJ67+AK67</f>
        <v>276</v>
      </c>
      <c r="AG67" s="21">
        <f>AH67+AI67</f>
        <v>276</v>
      </c>
      <c r="AH67" s="52"/>
      <c r="AI67" s="52">
        <v>276</v>
      </c>
      <c r="AJ67" s="52"/>
      <c r="AK67" s="52"/>
      <c r="AL67" s="21">
        <f>AM67+AP67+AQ67</f>
        <v>0</v>
      </c>
      <c r="AM67" s="21">
        <f>AN67+AO67</f>
        <v>0</v>
      </c>
      <c r="AN67" s="52"/>
      <c r="AO67" s="52"/>
      <c r="AP67" s="52"/>
      <c r="AQ67" s="52"/>
      <c r="AR67" s="21">
        <f>AS67+AV67+AW67</f>
        <v>3000</v>
      </c>
      <c r="AS67" s="21">
        <f>AT67+AU67</f>
        <v>3000</v>
      </c>
      <c r="AT67" s="52"/>
      <c r="AU67" s="50">
        <v>3000</v>
      </c>
      <c r="AV67" s="52"/>
      <c r="AW67" s="52"/>
      <c r="AX67" s="61">
        <f>AY67+BB67+BC67</f>
        <v>0</v>
      </c>
      <c r="AY67" s="61">
        <f>AZ67+BA67</f>
        <v>0</v>
      </c>
      <c r="AZ67" s="52"/>
      <c r="BA67" s="52"/>
      <c r="BB67" s="52"/>
      <c r="BC67" s="52"/>
      <c r="BD67" s="186" t="s">
        <v>40</v>
      </c>
      <c r="BE67" s="187" t="s">
        <v>182</v>
      </c>
    </row>
    <row r="68" spans="1:57" s="54" customFormat="1" ht="38.25">
      <c r="A68" s="47"/>
      <c r="B68" s="36" t="s">
        <v>138</v>
      </c>
      <c r="C68" s="9" t="s">
        <v>168</v>
      </c>
      <c r="D68" s="9"/>
      <c r="E68" s="48">
        <v>1000</v>
      </c>
      <c r="F68" s="48">
        <f>E68</f>
        <v>1000</v>
      </c>
      <c r="G68" s="48"/>
      <c r="H68" s="48"/>
      <c r="I68" s="48">
        <f>J68+N68+O68</f>
        <v>0</v>
      </c>
      <c r="J68" s="48">
        <f>K68+L68+M68</f>
        <v>0</v>
      </c>
      <c r="K68" s="49"/>
      <c r="L68" s="26"/>
      <c r="M68" s="50"/>
      <c r="N68" s="50"/>
      <c r="O68" s="50"/>
      <c r="P68" s="21">
        <f>G68+I68</f>
        <v>0</v>
      </c>
      <c r="Q68" s="21"/>
      <c r="R68" s="21">
        <f>F68</f>
        <v>1000</v>
      </c>
      <c r="S68" s="21">
        <f t="shared" si="5"/>
        <v>1000</v>
      </c>
      <c r="T68" s="21">
        <f t="shared" si="6"/>
        <v>1000</v>
      </c>
      <c r="U68" s="131">
        <f t="shared" si="7"/>
        <v>0</v>
      </c>
      <c r="V68" s="131">
        <f t="shared" si="7"/>
        <v>1000</v>
      </c>
      <c r="W68" s="21">
        <f t="shared" si="7"/>
        <v>0</v>
      </c>
      <c r="X68" s="21">
        <f t="shared" si="7"/>
        <v>0</v>
      </c>
      <c r="Y68" s="111">
        <f>E68-P68</f>
        <v>1000</v>
      </c>
      <c r="Z68" s="21">
        <f t="shared" si="3"/>
        <v>500</v>
      </c>
      <c r="AA68" s="21">
        <f t="shared" si="12"/>
        <v>500</v>
      </c>
      <c r="AB68" s="30"/>
      <c r="AC68" s="51">
        <v>500</v>
      </c>
      <c r="AD68" s="50"/>
      <c r="AE68" s="50"/>
      <c r="AF68" s="21">
        <f>AG68+AJ68+AK68</f>
        <v>500</v>
      </c>
      <c r="AG68" s="21">
        <f>AH68+AI68</f>
        <v>500</v>
      </c>
      <c r="AH68" s="52"/>
      <c r="AI68" s="52">
        <v>500</v>
      </c>
      <c r="AJ68" s="52"/>
      <c r="AK68" s="52"/>
      <c r="AL68" s="21">
        <f>AM68+AP68+AQ68</f>
        <v>0</v>
      </c>
      <c r="AM68" s="21">
        <f>AN68+AO68</f>
        <v>0</v>
      </c>
      <c r="AN68" s="52"/>
      <c r="AO68" s="52"/>
      <c r="AP68" s="52"/>
      <c r="AQ68" s="52"/>
      <c r="AR68" s="21">
        <f>AS68+AV68+AW68</f>
        <v>0</v>
      </c>
      <c r="AS68" s="21">
        <f aca="true" t="shared" si="47" ref="AS68:AS74">AT68+AU68</f>
        <v>0</v>
      </c>
      <c r="AT68" s="52"/>
      <c r="AU68" s="52"/>
      <c r="AV68" s="52"/>
      <c r="AW68" s="52"/>
      <c r="AX68" s="61">
        <f>AY68+BB68+BC68</f>
        <v>0</v>
      </c>
      <c r="AY68" s="61">
        <f>AZ68+BA68</f>
        <v>0</v>
      </c>
      <c r="AZ68" s="52"/>
      <c r="BA68" s="52"/>
      <c r="BB68" s="52"/>
      <c r="BC68" s="52"/>
      <c r="BD68" s="186" t="s">
        <v>94</v>
      </c>
      <c r="BE68" s="185"/>
    </row>
    <row r="69" spans="1:57" s="54" customFormat="1" ht="63.75">
      <c r="A69" s="69"/>
      <c r="B69" s="36" t="s">
        <v>175</v>
      </c>
      <c r="C69" s="9" t="s">
        <v>135</v>
      </c>
      <c r="D69" s="9" t="s">
        <v>68</v>
      </c>
      <c r="E69" s="48">
        <v>19496</v>
      </c>
      <c r="F69" s="48">
        <v>3349</v>
      </c>
      <c r="G69" s="50"/>
      <c r="H69" s="48"/>
      <c r="I69" s="48">
        <f>J69+N69+O69</f>
        <v>5500</v>
      </c>
      <c r="J69" s="48">
        <f>K69+L69+M69</f>
        <v>0</v>
      </c>
      <c r="K69" s="49"/>
      <c r="L69" s="49"/>
      <c r="M69" s="50"/>
      <c r="N69" s="50">
        <v>5000</v>
      </c>
      <c r="O69" s="50">
        <v>500</v>
      </c>
      <c r="P69" s="21">
        <f>G69+I69</f>
        <v>5500</v>
      </c>
      <c r="Q69" s="21">
        <f>I69+G69</f>
        <v>5500</v>
      </c>
      <c r="R69" s="21">
        <f>Y69</f>
        <v>13996</v>
      </c>
      <c r="S69" s="21">
        <f t="shared" si="5"/>
        <v>13996.199999999999</v>
      </c>
      <c r="T69" s="21">
        <f t="shared" si="6"/>
        <v>3349</v>
      </c>
      <c r="U69" s="131">
        <f t="shared" si="7"/>
        <v>1000</v>
      </c>
      <c r="V69" s="131">
        <f t="shared" si="7"/>
        <v>2349</v>
      </c>
      <c r="W69" s="21">
        <f t="shared" si="7"/>
        <v>8647.199999999999</v>
      </c>
      <c r="X69" s="21">
        <f t="shared" si="7"/>
        <v>2000</v>
      </c>
      <c r="Y69" s="109">
        <f>E69-P69</f>
        <v>13996</v>
      </c>
      <c r="Z69" s="21">
        <f t="shared" si="3"/>
        <v>5000</v>
      </c>
      <c r="AA69" s="21">
        <f t="shared" si="12"/>
        <v>0</v>
      </c>
      <c r="AB69" s="30"/>
      <c r="AC69" s="51"/>
      <c r="AD69" s="50">
        <v>4000</v>
      </c>
      <c r="AE69" s="50">
        <v>1000</v>
      </c>
      <c r="AF69" s="21">
        <f>AG69+AJ69+AK69</f>
        <v>8996.199999999999</v>
      </c>
      <c r="AG69" s="21">
        <f>AH69+AI69</f>
        <v>3349</v>
      </c>
      <c r="AH69" s="50">
        <v>1000</v>
      </c>
      <c r="AI69" s="50">
        <v>2349</v>
      </c>
      <c r="AJ69" s="50">
        <f>E69*0.7-N69-AD69</f>
        <v>4647.199999999999</v>
      </c>
      <c r="AK69" s="50">
        <v>1000</v>
      </c>
      <c r="AL69" s="21">
        <f>AM69+AP69+AQ69</f>
        <v>0</v>
      </c>
      <c r="AM69" s="21">
        <f>AN69+AO69</f>
        <v>0</v>
      </c>
      <c r="AN69" s="52"/>
      <c r="AO69" s="50"/>
      <c r="AP69" s="52"/>
      <c r="AQ69" s="52"/>
      <c r="AR69" s="21">
        <f>AS69+AV69+AW69</f>
        <v>0</v>
      </c>
      <c r="AS69" s="21">
        <f t="shared" si="47"/>
        <v>0</v>
      </c>
      <c r="AT69" s="52"/>
      <c r="AU69" s="52"/>
      <c r="AV69" s="52"/>
      <c r="AW69" s="52"/>
      <c r="AX69" s="53">
        <f>AY69+BB69+BC69</f>
        <v>0</v>
      </c>
      <c r="AY69" s="53">
        <f>AZ69+BA69</f>
        <v>0</v>
      </c>
      <c r="AZ69" s="52"/>
      <c r="BA69" s="52"/>
      <c r="BB69" s="52"/>
      <c r="BC69" s="52"/>
      <c r="BD69" s="186" t="s">
        <v>218</v>
      </c>
      <c r="BE69" s="188"/>
    </row>
    <row r="70" spans="1:57" s="34" customFormat="1" ht="13.5">
      <c r="A70" s="19" t="s">
        <v>9</v>
      </c>
      <c r="B70" s="59" t="s">
        <v>115</v>
      </c>
      <c r="C70" s="3"/>
      <c r="D70" s="3"/>
      <c r="E70" s="26" t="e">
        <f>SUM(E71:E74)</f>
        <v>#REF!</v>
      </c>
      <c r="F70" s="26">
        <f aca="true" t="shared" si="48" ref="F70:BE70">SUM(F71:F74)</f>
        <v>33529.114988</v>
      </c>
      <c r="G70" s="26">
        <f t="shared" si="48"/>
        <v>59431.93</v>
      </c>
      <c r="H70" s="26">
        <f t="shared" si="48"/>
        <v>10000</v>
      </c>
      <c r="I70" s="26" t="e">
        <f t="shared" si="48"/>
        <v>#REF!</v>
      </c>
      <c r="J70" s="26">
        <f t="shared" si="48"/>
        <v>1000</v>
      </c>
      <c r="K70" s="26">
        <f t="shared" si="48"/>
        <v>0</v>
      </c>
      <c r="L70" s="26">
        <f t="shared" si="48"/>
        <v>1000</v>
      </c>
      <c r="M70" s="26">
        <f t="shared" si="48"/>
        <v>0</v>
      </c>
      <c r="N70" s="26" t="e">
        <f t="shared" si="48"/>
        <v>#REF!</v>
      </c>
      <c r="O70" s="26">
        <f t="shared" si="48"/>
        <v>7000</v>
      </c>
      <c r="P70" s="26">
        <f t="shared" si="48"/>
        <v>19213.997</v>
      </c>
      <c r="Q70" s="26">
        <f t="shared" si="48"/>
        <v>17674.447</v>
      </c>
      <c r="R70" s="26">
        <f t="shared" si="48"/>
        <v>63782.614988</v>
      </c>
      <c r="S70" s="21">
        <f t="shared" si="5"/>
        <v>63782.64</v>
      </c>
      <c r="T70" s="26">
        <f t="shared" si="48"/>
        <v>8336.64</v>
      </c>
      <c r="U70" s="131">
        <f t="shared" si="7"/>
        <v>1000</v>
      </c>
      <c r="V70" s="131">
        <f t="shared" si="7"/>
        <v>7336.639999999999</v>
      </c>
      <c r="W70" s="21">
        <f t="shared" si="7"/>
        <v>49811</v>
      </c>
      <c r="X70" s="21">
        <f t="shared" si="7"/>
        <v>5635</v>
      </c>
      <c r="Y70" s="26">
        <f t="shared" si="48"/>
        <v>63782.614988</v>
      </c>
      <c r="Z70" s="21">
        <f t="shared" si="3"/>
        <v>59611</v>
      </c>
      <c r="AA70" s="21">
        <f t="shared" si="12"/>
        <v>7000</v>
      </c>
      <c r="AB70" s="26">
        <f t="shared" si="48"/>
        <v>1000</v>
      </c>
      <c r="AC70" s="26">
        <f t="shared" si="48"/>
        <v>6000</v>
      </c>
      <c r="AD70" s="26">
        <f t="shared" si="48"/>
        <v>49811</v>
      </c>
      <c r="AE70" s="26">
        <f t="shared" si="48"/>
        <v>2800</v>
      </c>
      <c r="AF70" s="26">
        <f>SUM(AF71:AF74)</f>
        <v>4171.639999999999</v>
      </c>
      <c r="AG70" s="26">
        <f t="shared" si="48"/>
        <v>1336.6399999999999</v>
      </c>
      <c r="AH70" s="26">
        <f t="shared" si="48"/>
        <v>0</v>
      </c>
      <c r="AI70" s="26">
        <f t="shared" si="48"/>
        <v>1336.6399999999999</v>
      </c>
      <c r="AJ70" s="26">
        <f t="shared" si="48"/>
        <v>0</v>
      </c>
      <c r="AK70" s="26">
        <f t="shared" si="48"/>
        <v>2835</v>
      </c>
      <c r="AL70" s="26">
        <f t="shared" si="48"/>
        <v>0</v>
      </c>
      <c r="AM70" s="26">
        <f t="shared" si="48"/>
        <v>0</v>
      </c>
      <c r="AN70" s="26">
        <f t="shared" si="48"/>
        <v>0</v>
      </c>
      <c r="AO70" s="26">
        <f t="shared" si="48"/>
        <v>0</v>
      </c>
      <c r="AP70" s="26">
        <f t="shared" si="48"/>
        <v>0</v>
      </c>
      <c r="AQ70" s="26">
        <f t="shared" si="48"/>
        <v>0</v>
      </c>
      <c r="AR70" s="26">
        <f t="shared" si="48"/>
        <v>0</v>
      </c>
      <c r="AS70" s="21">
        <f t="shared" si="47"/>
        <v>0</v>
      </c>
      <c r="AT70" s="26">
        <f t="shared" si="48"/>
        <v>0</v>
      </c>
      <c r="AU70" s="26">
        <f t="shared" si="48"/>
        <v>0</v>
      </c>
      <c r="AV70" s="26">
        <f t="shared" si="48"/>
        <v>0</v>
      </c>
      <c r="AW70" s="26">
        <f t="shared" si="48"/>
        <v>0</v>
      </c>
      <c r="AX70" s="26">
        <f t="shared" si="48"/>
        <v>0</v>
      </c>
      <c r="AY70" s="26">
        <f t="shared" si="48"/>
        <v>0</v>
      </c>
      <c r="AZ70" s="26">
        <f t="shared" si="48"/>
        <v>0</v>
      </c>
      <c r="BA70" s="26">
        <f t="shared" si="48"/>
        <v>0</v>
      </c>
      <c r="BB70" s="26">
        <f t="shared" si="48"/>
        <v>0</v>
      </c>
      <c r="BC70" s="26">
        <f t="shared" si="48"/>
        <v>0</v>
      </c>
      <c r="BD70" s="26"/>
      <c r="BE70" s="184">
        <f t="shared" si="48"/>
        <v>0</v>
      </c>
    </row>
    <row r="71" spans="1:57" s="54" customFormat="1" ht="51">
      <c r="A71" s="69"/>
      <c r="B71" s="36" t="s">
        <v>86</v>
      </c>
      <c r="C71" s="9" t="s">
        <v>134</v>
      </c>
      <c r="D71" s="9" t="s">
        <v>204</v>
      </c>
      <c r="E71" s="48">
        <v>2020.639612</v>
      </c>
      <c r="F71" s="48">
        <f>E71</f>
        <v>2020.639612</v>
      </c>
      <c r="G71" s="48"/>
      <c r="H71" s="48"/>
      <c r="I71" s="48">
        <f>J71+N71+O71</f>
        <v>500</v>
      </c>
      <c r="J71" s="48">
        <f>K71+L71+M71</f>
        <v>500</v>
      </c>
      <c r="K71" s="49"/>
      <c r="L71" s="49">
        <v>500</v>
      </c>
      <c r="M71" s="50"/>
      <c r="N71" s="50"/>
      <c r="O71" s="50"/>
      <c r="P71" s="21">
        <f>G71+I71</f>
        <v>500</v>
      </c>
      <c r="Q71" s="21">
        <f>I71+G71</f>
        <v>500</v>
      </c>
      <c r="R71" s="21">
        <f t="shared" si="11"/>
        <v>1520.639612</v>
      </c>
      <c r="S71" s="21">
        <f t="shared" si="5"/>
        <v>1520.6399999999999</v>
      </c>
      <c r="T71" s="21">
        <f t="shared" si="6"/>
        <v>1520.6399999999999</v>
      </c>
      <c r="U71" s="131">
        <f t="shared" si="7"/>
        <v>0</v>
      </c>
      <c r="V71" s="131">
        <f t="shared" si="7"/>
        <v>1520.6399999999999</v>
      </c>
      <c r="W71" s="21">
        <f t="shared" si="7"/>
        <v>0</v>
      </c>
      <c r="X71" s="21">
        <f t="shared" si="7"/>
        <v>0</v>
      </c>
      <c r="Y71" s="109">
        <f>E71-P71</f>
        <v>1520.639612</v>
      </c>
      <c r="Z71" s="21">
        <f t="shared" si="3"/>
        <v>1000</v>
      </c>
      <c r="AA71" s="21">
        <f t="shared" si="12"/>
        <v>1000</v>
      </c>
      <c r="AB71" s="30"/>
      <c r="AC71" s="51">
        <v>1000</v>
      </c>
      <c r="AD71" s="50"/>
      <c r="AE71" s="50"/>
      <c r="AF71" s="21">
        <f>AG71+AJ71+AK71</f>
        <v>520.64</v>
      </c>
      <c r="AG71" s="21">
        <f t="shared" si="13"/>
        <v>520.64</v>
      </c>
      <c r="AH71" s="52"/>
      <c r="AI71" s="52">
        <v>520.64</v>
      </c>
      <c r="AJ71" s="52"/>
      <c r="AK71" s="52"/>
      <c r="AL71" s="21">
        <f>AM71+AP71+AQ71</f>
        <v>0</v>
      </c>
      <c r="AM71" s="21">
        <f>AN71+AO71</f>
        <v>0</v>
      </c>
      <c r="AN71" s="52"/>
      <c r="AO71" s="52"/>
      <c r="AP71" s="52"/>
      <c r="AQ71" s="52"/>
      <c r="AR71" s="21">
        <f>AS71+AV71+AW71</f>
        <v>0</v>
      </c>
      <c r="AS71" s="21">
        <f t="shared" si="47"/>
        <v>0</v>
      </c>
      <c r="AT71" s="52"/>
      <c r="AU71" s="52"/>
      <c r="AV71" s="52"/>
      <c r="AW71" s="52"/>
      <c r="AX71" s="53">
        <f>AY71+BB71+BC71</f>
        <v>0</v>
      </c>
      <c r="AY71" s="53">
        <f>AZ71+BA71</f>
        <v>0</v>
      </c>
      <c r="AZ71" s="52"/>
      <c r="BA71" s="52"/>
      <c r="BB71" s="52"/>
      <c r="BC71" s="52"/>
      <c r="BD71" s="186" t="s">
        <v>93</v>
      </c>
      <c r="BE71" s="185"/>
    </row>
    <row r="72" spans="1:57" s="54" customFormat="1" ht="51">
      <c r="A72" s="69"/>
      <c r="B72" s="36" t="s">
        <v>88</v>
      </c>
      <c r="C72" s="9" t="s">
        <v>129</v>
      </c>
      <c r="D72" s="9" t="s">
        <v>205</v>
      </c>
      <c r="E72" s="48">
        <v>2315.975376</v>
      </c>
      <c r="F72" s="48">
        <f>E72</f>
        <v>2315.975376</v>
      </c>
      <c r="G72" s="48"/>
      <c r="H72" s="48"/>
      <c r="I72" s="48">
        <f>J72+N72+O72</f>
        <v>500</v>
      </c>
      <c r="J72" s="48">
        <f>K72+L72+M72</f>
        <v>500</v>
      </c>
      <c r="K72" s="49"/>
      <c r="L72" s="49">
        <v>500</v>
      </c>
      <c r="M72" s="50"/>
      <c r="N72" s="50"/>
      <c r="O72" s="50"/>
      <c r="P72" s="21">
        <f>G72+I72</f>
        <v>500</v>
      </c>
      <c r="Q72" s="21">
        <f>I72+G72</f>
        <v>500</v>
      </c>
      <c r="R72" s="21">
        <f t="shared" si="11"/>
        <v>1815.9753759999999</v>
      </c>
      <c r="S72" s="21">
        <f t="shared" si="5"/>
        <v>1816</v>
      </c>
      <c r="T72" s="21">
        <f t="shared" si="6"/>
        <v>1816</v>
      </c>
      <c r="U72" s="131">
        <f t="shared" si="7"/>
        <v>1000</v>
      </c>
      <c r="V72" s="131">
        <f t="shared" si="7"/>
        <v>816</v>
      </c>
      <c r="W72" s="21">
        <f t="shared" si="7"/>
        <v>0</v>
      </c>
      <c r="X72" s="21">
        <f t="shared" si="7"/>
        <v>0</v>
      </c>
      <c r="Y72" s="109">
        <f>E72-P72</f>
        <v>1815.9753759999999</v>
      </c>
      <c r="Z72" s="21">
        <f t="shared" si="3"/>
        <v>1000</v>
      </c>
      <c r="AA72" s="21">
        <f t="shared" si="12"/>
        <v>1000</v>
      </c>
      <c r="AB72" s="30">
        <v>1000</v>
      </c>
      <c r="AC72" s="51"/>
      <c r="AD72" s="50"/>
      <c r="AE72" s="50"/>
      <c r="AF72" s="21">
        <f>AG72+AJ72+AK72</f>
        <v>816</v>
      </c>
      <c r="AG72" s="21">
        <f t="shared" si="13"/>
        <v>816</v>
      </c>
      <c r="AH72" s="52"/>
      <c r="AI72" s="52">
        <v>816</v>
      </c>
      <c r="AJ72" s="52"/>
      <c r="AK72" s="52"/>
      <c r="AL72" s="21">
        <f>AM72+AP72+AQ72</f>
        <v>0</v>
      </c>
      <c r="AM72" s="21">
        <f>AN72+AO72</f>
        <v>0</v>
      </c>
      <c r="AN72" s="52"/>
      <c r="AO72" s="52"/>
      <c r="AP72" s="52"/>
      <c r="AQ72" s="52"/>
      <c r="AR72" s="21">
        <f>AS72+AV72+AW72</f>
        <v>0</v>
      </c>
      <c r="AS72" s="21">
        <f t="shared" si="47"/>
        <v>0</v>
      </c>
      <c r="AT72" s="52"/>
      <c r="AU72" s="52"/>
      <c r="AV72" s="52"/>
      <c r="AW72" s="52"/>
      <c r="AX72" s="53">
        <f>AY72+BB72+BC72</f>
        <v>0</v>
      </c>
      <c r="AY72" s="53">
        <f>AZ72+BA72</f>
        <v>0</v>
      </c>
      <c r="AZ72" s="52"/>
      <c r="BA72" s="52"/>
      <c r="BB72" s="52"/>
      <c r="BC72" s="52"/>
      <c r="BD72" s="186" t="s">
        <v>220</v>
      </c>
      <c r="BE72" s="185"/>
    </row>
    <row r="73" spans="1:57" s="54" customFormat="1" ht="63.75">
      <c r="A73" s="69"/>
      <c r="B73" s="136" t="s">
        <v>181</v>
      </c>
      <c r="C73" s="9" t="s">
        <v>129</v>
      </c>
      <c r="D73" s="9"/>
      <c r="E73" s="48">
        <v>3758</v>
      </c>
      <c r="F73" s="48">
        <f>1508+561.5</f>
        <v>2069.5</v>
      </c>
      <c r="G73" s="48"/>
      <c r="H73" s="48">
        <f>186.313+24.757</f>
        <v>211.07</v>
      </c>
      <c r="I73" s="48"/>
      <c r="J73" s="48"/>
      <c r="K73" s="49"/>
      <c r="L73" s="49"/>
      <c r="M73" s="50"/>
      <c r="N73" s="50"/>
      <c r="O73" s="50">
        <v>114.483</v>
      </c>
      <c r="P73" s="21">
        <f>325.55+1214</f>
        <v>1539.55</v>
      </c>
      <c r="Q73" s="21"/>
      <c r="R73" s="21">
        <f>Z73</f>
        <v>432.85900000000004</v>
      </c>
      <c r="S73" s="21">
        <f t="shared" si="5"/>
        <v>432.85900000000004</v>
      </c>
      <c r="T73" s="21">
        <f t="shared" si="6"/>
        <v>0</v>
      </c>
      <c r="U73" s="131">
        <f t="shared" si="7"/>
        <v>0</v>
      </c>
      <c r="V73" s="131">
        <f t="shared" si="7"/>
        <v>0</v>
      </c>
      <c r="W73" s="21">
        <f t="shared" si="7"/>
        <v>246</v>
      </c>
      <c r="X73" s="21">
        <f t="shared" si="7"/>
        <v>186.859</v>
      </c>
      <c r="Y73" s="29">
        <f>R73</f>
        <v>432.85900000000004</v>
      </c>
      <c r="Z73" s="21">
        <f t="shared" si="3"/>
        <v>432.85900000000004</v>
      </c>
      <c r="AA73" s="21">
        <f t="shared" si="12"/>
        <v>0</v>
      </c>
      <c r="AB73" s="30"/>
      <c r="AC73" s="51"/>
      <c r="AD73" s="50">
        <v>246</v>
      </c>
      <c r="AE73" s="50">
        <v>186.859</v>
      </c>
      <c r="AF73" s="21"/>
      <c r="AG73" s="21"/>
      <c r="AH73" s="52"/>
      <c r="AI73" s="52"/>
      <c r="AJ73" s="52"/>
      <c r="AK73" s="52"/>
      <c r="AL73" s="21"/>
      <c r="AM73" s="21"/>
      <c r="AN73" s="52"/>
      <c r="AO73" s="52"/>
      <c r="AP73" s="52"/>
      <c r="AQ73" s="52"/>
      <c r="AR73" s="21"/>
      <c r="AS73" s="21">
        <f t="shared" si="47"/>
        <v>0</v>
      </c>
      <c r="AT73" s="52"/>
      <c r="AU73" s="52"/>
      <c r="AV73" s="52"/>
      <c r="AW73" s="52"/>
      <c r="AX73" s="53"/>
      <c r="AY73" s="53"/>
      <c r="AZ73" s="52"/>
      <c r="BA73" s="52"/>
      <c r="BB73" s="52"/>
      <c r="BC73" s="52"/>
      <c r="BD73" s="52"/>
      <c r="BE73" s="185"/>
    </row>
    <row r="74" spans="1:57" s="128" customFormat="1" ht="114.75">
      <c r="A74" s="116"/>
      <c r="B74" s="25" t="s">
        <v>190</v>
      </c>
      <c r="C74" s="117" t="s">
        <v>126</v>
      </c>
      <c r="D74" s="117"/>
      <c r="E74" s="118" t="e">
        <f>#REF!</f>
        <v>#REF!</v>
      </c>
      <c r="F74" s="118">
        <f>27123</f>
        <v>27123</v>
      </c>
      <c r="G74" s="118">
        <f>H74+49643</f>
        <v>59431.93</v>
      </c>
      <c r="H74" s="118">
        <f>10000-H73</f>
        <v>9788.93</v>
      </c>
      <c r="I74" s="119" t="e">
        <f>M74+N74+O74</f>
        <v>#REF!</v>
      </c>
      <c r="J74" s="119"/>
      <c r="K74" s="120"/>
      <c r="L74" s="120"/>
      <c r="M74" s="121"/>
      <c r="N74" s="121" t="e">
        <f>#REF!</f>
        <v>#REF!</v>
      </c>
      <c r="O74" s="121">
        <f>7000-O73</f>
        <v>6885.517</v>
      </c>
      <c r="P74" s="122">
        <f>19287.588-AE74</f>
        <v>16674.447</v>
      </c>
      <c r="Q74" s="122">
        <f>P74</f>
        <v>16674.447</v>
      </c>
      <c r="R74" s="122">
        <f>Z74+AF74</f>
        <v>60013.141</v>
      </c>
      <c r="S74" s="21">
        <f t="shared" si="5"/>
        <v>60013.141</v>
      </c>
      <c r="T74" s="21">
        <f t="shared" si="6"/>
        <v>5000</v>
      </c>
      <c r="U74" s="131">
        <f t="shared" si="7"/>
        <v>0</v>
      </c>
      <c r="V74" s="131">
        <f t="shared" si="7"/>
        <v>5000</v>
      </c>
      <c r="W74" s="21">
        <f t="shared" si="7"/>
        <v>49565</v>
      </c>
      <c r="X74" s="21">
        <f t="shared" si="7"/>
        <v>5448.141</v>
      </c>
      <c r="Y74" s="123">
        <f>R74</f>
        <v>60013.141</v>
      </c>
      <c r="Z74" s="21">
        <f t="shared" si="3"/>
        <v>57178.141</v>
      </c>
      <c r="AA74" s="21">
        <f t="shared" si="12"/>
        <v>5000</v>
      </c>
      <c r="AB74" s="124"/>
      <c r="AC74" s="124">
        <v>5000</v>
      </c>
      <c r="AD74" s="125">
        <v>49565</v>
      </c>
      <c r="AE74" s="121">
        <f>2800-AE73</f>
        <v>2613.141</v>
      </c>
      <c r="AF74" s="122">
        <f>AG74+AJ74+AK74</f>
        <v>2835</v>
      </c>
      <c r="AG74" s="122">
        <f>AH74+AI74</f>
        <v>0</v>
      </c>
      <c r="AH74" s="126"/>
      <c r="AI74" s="121"/>
      <c r="AJ74" s="126"/>
      <c r="AK74" s="121">
        <v>2835</v>
      </c>
      <c r="AL74" s="122">
        <f>AM74+AP74+AQ74</f>
        <v>0</v>
      </c>
      <c r="AM74" s="122">
        <f>AN74+AO74</f>
        <v>0</v>
      </c>
      <c r="AN74" s="126"/>
      <c r="AO74" s="126"/>
      <c r="AP74" s="126"/>
      <c r="AQ74" s="126"/>
      <c r="AR74" s="122">
        <f>AS74+AV74+AW74</f>
        <v>0</v>
      </c>
      <c r="AS74" s="21">
        <f t="shared" si="47"/>
        <v>0</v>
      </c>
      <c r="AT74" s="126"/>
      <c r="AU74" s="126"/>
      <c r="AV74" s="126"/>
      <c r="AW74" s="126"/>
      <c r="AX74" s="127">
        <f>AY74+BB74+BC74</f>
        <v>0</v>
      </c>
      <c r="AY74" s="127">
        <f>AZ74+BA74</f>
        <v>0</v>
      </c>
      <c r="AZ74" s="126"/>
      <c r="BA74" s="126"/>
      <c r="BB74" s="126"/>
      <c r="BC74" s="126"/>
      <c r="BD74" s="126"/>
      <c r="BE74" s="189"/>
    </row>
    <row r="75" spans="1:57" s="34" customFormat="1" ht="13.5">
      <c r="A75" s="24" t="s">
        <v>17</v>
      </c>
      <c r="B75" s="59" t="s">
        <v>119</v>
      </c>
      <c r="C75" s="66"/>
      <c r="D75" s="70"/>
      <c r="E75" s="26">
        <f>SUM(E76:E78)</f>
        <v>37920</v>
      </c>
      <c r="F75" s="26">
        <f aca="true" t="shared" si="49" ref="F75:BC75">SUM(F76:F78)</f>
        <v>37920</v>
      </c>
      <c r="G75" s="26">
        <f t="shared" si="49"/>
        <v>1200</v>
      </c>
      <c r="H75" s="26">
        <f t="shared" si="49"/>
        <v>1200</v>
      </c>
      <c r="I75" s="26">
        <f t="shared" si="49"/>
        <v>3000</v>
      </c>
      <c r="J75" s="26">
        <f t="shared" si="49"/>
        <v>3000</v>
      </c>
      <c r="K75" s="26">
        <f t="shared" si="49"/>
        <v>2500</v>
      </c>
      <c r="L75" s="26">
        <f t="shared" si="49"/>
        <v>500</v>
      </c>
      <c r="M75" s="26">
        <f t="shared" si="49"/>
        <v>0</v>
      </c>
      <c r="N75" s="26">
        <f t="shared" si="49"/>
        <v>0</v>
      </c>
      <c r="O75" s="26">
        <f t="shared" si="49"/>
        <v>0</v>
      </c>
      <c r="P75" s="26">
        <f t="shared" si="49"/>
        <v>4200</v>
      </c>
      <c r="Q75" s="26">
        <f t="shared" si="49"/>
        <v>4200</v>
      </c>
      <c r="R75" s="26">
        <f t="shared" si="49"/>
        <v>33720</v>
      </c>
      <c r="S75" s="21">
        <f t="shared" si="5"/>
        <v>33720</v>
      </c>
      <c r="T75" s="26">
        <f t="shared" si="49"/>
        <v>33720</v>
      </c>
      <c r="U75" s="131">
        <f t="shared" si="7"/>
        <v>3582</v>
      </c>
      <c r="V75" s="131">
        <f t="shared" si="7"/>
        <v>30138</v>
      </c>
      <c r="W75" s="21">
        <f t="shared" si="7"/>
        <v>0</v>
      </c>
      <c r="X75" s="21">
        <f t="shared" si="7"/>
        <v>0</v>
      </c>
      <c r="Y75" s="26">
        <f t="shared" si="49"/>
        <v>33720</v>
      </c>
      <c r="Z75" s="21">
        <f t="shared" si="3"/>
        <v>3700</v>
      </c>
      <c r="AA75" s="21">
        <f t="shared" si="12"/>
        <v>3700</v>
      </c>
      <c r="AB75" s="26">
        <f t="shared" si="49"/>
        <v>2500</v>
      </c>
      <c r="AC75" s="26">
        <f t="shared" si="49"/>
        <v>1200</v>
      </c>
      <c r="AD75" s="26">
        <f t="shared" si="49"/>
        <v>0</v>
      </c>
      <c r="AE75" s="26">
        <f t="shared" si="49"/>
        <v>0</v>
      </c>
      <c r="AF75" s="26">
        <f t="shared" si="49"/>
        <v>14939</v>
      </c>
      <c r="AG75" s="26">
        <f t="shared" si="49"/>
        <v>14939</v>
      </c>
      <c r="AH75" s="26">
        <f t="shared" si="49"/>
        <v>1082</v>
      </c>
      <c r="AI75" s="26">
        <f t="shared" si="49"/>
        <v>13857</v>
      </c>
      <c r="AJ75" s="26">
        <f t="shared" si="49"/>
        <v>0</v>
      </c>
      <c r="AK75" s="26">
        <f t="shared" si="49"/>
        <v>0</v>
      </c>
      <c r="AL75" s="26">
        <f t="shared" si="49"/>
        <v>8460</v>
      </c>
      <c r="AM75" s="26">
        <f t="shared" si="49"/>
        <v>8460</v>
      </c>
      <c r="AN75" s="26">
        <f t="shared" si="49"/>
        <v>0</v>
      </c>
      <c r="AO75" s="26">
        <f t="shared" si="49"/>
        <v>8460</v>
      </c>
      <c r="AP75" s="26">
        <f t="shared" si="49"/>
        <v>0</v>
      </c>
      <c r="AQ75" s="26">
        <f t="shared" si="49"/>
        <v>0</v>
      </c>
      <c r="AR75" s="26">
        <f t="shared" si="49"/>
        <v>3000</v>
      </c>
      <c r="AS75" s="26">
        <f t="shared" si="49"/>
        <v>3000</v>
      </c>
      <c r="AT75" s="26">
        <f t="shared" si="49"/>
        <v>0</v>
      </c>
      <c r="AU75" s="26">
        <f t="shared" si="49"/>
        <v>3000</v>
      </c>
      <c r="AV75" s="26">
        <f t="shared" si="49"/>
        <v>0</v>
      </c>
      <c r="AW75" s="26">
        <f t="shared" si="49"/>
        <v>0</v>
      </c>
      <c r="AX75" s="26">
        <f t="shared" si="49"/>
        <v>3621</v>
      </c>
      <c r="AY75" s="26">
        <f t="shared" si="49"/>
        <v>3621</v>
      </c>
      <c r="AZ75" s="26">
        <f t="shared" si="49"/>
        <v>0</v>
      </c>
      <c r="BA75" s="26">
        <f t="shared" si="49"/>
        <v>3621</v>
      </c>
      <c r="BB75" s="26">
        <f t="shared" si="49"/>
        <v>0</v>
      </c>
      <c r="BC75" s="26">
        <f t="shared" si="49"/>
        <v>0</v>
      </c>
      <c r="BD75" s="26"/>
      <c r="BE75" s="190"/>
    </row>
    <row r="76" spans="1:57" s="54" customFormat="1" ht="51">
      <c r="A76" s="47"/>
      <c r="B76" s="36" t="s">
        <v>23</v>
      </c>
      <c r="C76" s="9" t="s">
        <v>134</v>
      </c>
      <c r="D76" s="9" t="s">
        <v>53</v>
      </c>
      <c r="E76" s="48">
        <v>26920</v>
      </c>
      <c r="F76" s="48">
        <v>26920</v>
      </c>
      <c r="G76" s="48">
        <v>1000</v>
      </c>
      <c r="H76" s="48">
        <v>1000</v>
      </c>
      <c r="I76" s="48">
        <f>J76+N76+O76</f>
        <v>2500</v>
      </c>
      <c r="J76" s="48">
        <f>K76+L76+M76</f>
        <v>2500</v>
      </c>
      <c r="K76" s="49">
        <v>2500</v>
      </c>
      <c r="L76" s="49"/>
      <c r="M76" s="50"/>
      <c r="N76" s="50"/>
      <c r="O76" s="50"/>
      <c r="P76" s="21">
        <f>G76+I76</f>
        <v>3500</v>
      </c>
      <c r="Q76" s="21">
        <f>I76+G76</f>
        <v>3500</v>
      </c>
      <c r="R76" s="22">
        <f t="shared" si="11"/>
        <v>23420</v>
      </c>
      <c r="S76" s="21">
        <f t="shared" si="5"/>
        <v>23420</v>
      </c>
      <c r="T76" s="21">
        <f t="shared" si="6"/>
        <v>23420</v>
      </c>
      <c r="U76" s="131">
        <f t="shared" si="7"/>
        <v>1082</v>
      </c>
      <c r="V76" s="131">
        <f t="shared" si="7"/>
        <v>22338</v>
      </c>
      <c r="W76" s="21">
        <f t="shared" si="7"/>
        <v>0</v>
      </c>
      <c r="X76" s="21">
        <f t="shared" si="7"/>
        <v>0</v>
      </c>
      <c r="Y76" s="109">
        <f>E76-P76</f>
        <v>23420</v>
      </c>
      <c r="Z76" s="21">
        <f t="shared" si="3"/>
        <v>500</v>
      </c>
      <c r="AA76" s="21">
        <f t="shared" si="12"/>
        <v>500</v>
      </c>
      <c r="AB76" s="30"/>
      <c r="AC76" s="51">
        <v>500</v>
      </c>
      <c r="AD76" s="50"/>
      <c r="AE76" s="50"/>
      <c r="AF76" s="21">
        <f>AG76+AJ76+AK76</f>
        <v>14460</v>
      </c>
      <c r="AG76" s="21">
        <f t="shared" si="13"/>
        <v>14460</v>
      </c>
      <c r="AH76" s="52">
        <v>1082</v>
      </c>
      <c r="AI76" s="50">
        <v>13378</v>
      </c>
      <c r="AJ76" s="52"/>
      <c r="AK76" s="52"/>
      <c r="AL76" s="21">
        <f>AM76+AP76+AQ76</f>
        <v>8460</v>
      </c>
      <c r="AM76" s="21">
        <f>AN76+AO76</f>
        <v>8460</v>
      </c>
      <c r="AN76" s="52"/>
      <c r="AO76" s="8">
        <v>8460</v>
      </c>
      <c r="AP76" s="52"/>
      <c r="AQ76" s="52"/>
      <c r="AR76" s="21">
        <f>AS76+AV76+AW76</f>
        <v>0</v>
      </c>
      <c r="AS76" s="21">
        <f>AT76+AU76</f>
        <v>0</v>
      </c>
      <c r="AT76" s="52"/>
      <c r="AU76" s="50"/>
      <c r="AV76" s="52"/>
      <c r="AW76" s="52"/>
      <c r="AX76" s="53">
        <f>AY76+BB76+BC76</f>
        <v>0</v>
      </c>
      <c r="AY76" s="53">
        <f>AZ76+BA76</f>
        <v>0</v>
      </c>
      <c r="AZ76" s="52"/>
      <c r="BA76" s="52"/>
      <c r="BB76" s="52"/>
      <c r="BC76" s="52"/>
      <c r="BD76" s="186" t="s">
        <v>218</v>
      </c>
      <c r="BE76" s="187" t="s">
        <v>186</v>
      </c>
    </row>
    <row r="77" spans="1:57" s="54" customFormat="1" ht="51">
      <c r="A77" s="69"/>
      <c r="B77" s="36" t="s">
        <v>87</v>
      </c>
      <c r="C77" s="9" t="s">
        <v>134</v>
      </c>
      <c r="D77" s="9" t="s">
        <v>203</v>
      </c>
      <c r="E77" s="48">
        <v>1200</v>
      </c>
      <c r="F77" s="48">
        <f>E77</f>
        <v>1200</v>
      </c>
      <c r="G77" s="48"/>
      <c r="H77" s="48"/>
      <c r="I77" s="48">
        <f>J77+N77+O77</f>
        <v>500</v>
      </c>
      <c r="J77" s="48">
        <f>K77+L77+M77</f>
        <v>500</v>
      </c>
      <c r="K77" s="49"/>
      <c r="L77" s="49">
        <v>500</v>
      </c>
      <c r="M77" s="50"/>
      <c r="N77" s="50"/>
      <c r="O77" s="50"/>
      <c r="P77" s="21">
        <f>G77+I77</f>
        <v>500</v>
      </c>
      <c r="Q77" s="21">
        <f>I77+G77</f>
        <v>500</v>
      </c>
      <c r="R77" s="21">
        <f>Y77</f>
        <v>700</v>
      </c>
      <c r="S77" s="21">
        <f t="shared" si="5"/>
        <v>700</v>
      </c>
      <c r="T77" s="21">
        <f t="shared" si="6"/>
        <v>700</v>
      </c>
      <c r="U77" s="131">
        <f t="shared" si="7"/>
        <v>0</v>
      </c>
      <c r="V77" s="131">
        <f t="shared" si="7"/>
        <v>700</v>
      </c>
      <c r="W77" s="21">
        <f t="shared" si="7"/>
        <v>0</v>
      </c>
      <c r="X77" s="21">
        <f t="shared" si="7"/>
        <v>0</v>
      </c>
      <c r="Y77" s="109">
        <f>E77-P77</f>
        <v>700</v>
      </c>
      <c r="Z77" s="21">
        <f t="shared" si="3"/>
        <v>700</v>
      </c>
      <c r="AA77" s="21">
        <f t="shared" si="12"/>
        <v>700</v>
      </c>
      <c r="AB77" s="30"/>
      <c r="AC77" s="51">
        <v>700</v>
      </c>
      <c r="AD77" s="50"/>
      <c r="AE77" s="50"/>
      <c r="AF77" s="21">
        <f>AG77+AJ77+AK77</f>
        <v>0</v>
      </c>
      <c r="AG77" s="21">
        <f t="shared" si="13"/>
        <v>0</v>
      </c>
      <c r="AH77" s="52"/>
      <c r="AI77" s="52"/>
      <c r="AJ77" s="52"/>
      <c r="AK77" s="52"/>
      <c r="AL77" s="21">
        <f>AM77+AP77+AQ77</f>
        <v>0</v>
      </c>
      <c r="AM77" s="21">
        <f>AN77+AO77</f>
        <v>0</v>
      </c>
      <c r="AN77" s="52"/>
      <c r="AO77" s="52"/>
      <c r="AP77" s="52"/>
      <c r="AQ77" s="52"/>
      <c r="AR77" s="21">
        <f>AS77+AV77+AW77</f>
        <v>0</v>
      </c>
      <c r="AS77" s="21">
        <f>AT77+AU77</f>
        <v>0</v>
      </c>
      <c r="AT77" s="52"/>
      <c r="AU77" s="52"/>
      <c r="AV77" s="52"/>
      <c r="AW77" s="52"/>
      <c r="AX77" s="53">
        <f>AY77+BB77+BC77</f>
        <v>0</v>
      </c>
      <c r="AY77" s="53">
        <f>AZ77+BA77</f>
        <v>0</v>
      </c>
      <c r="AZ77" s="52"/>
      <c r="BA77" s="52"/>
      <c r="BB77" s="52"/>
      <c r="BC77" s="52"/>
      <c r="BD77" s="186" t="s">
        <v>93</v>
      </c>
      <c r="BE77" s="185"/>
    </row>
    <row r="78" spans="1:57" s="54" customFormat="1" ht="51">
      <c r="A78" s="55"/>
      <c r="B78" s="37" t="s">
        <v>33</v>
      </c>
      <c r="C78" s="9" t="s">
        <v>129</v>
      </c>
      <c r="D78" s="56" t="s">
        <v>59</v>
      </c>
      <c r="E78" s="48">
        <v>9800</v>
      </c>
      <c r="F78" s="48">
        <v>9800</v>
      </c>
      <c r="G78" s="57">
        <f>H78</f>
        <v>200</v>
      </c>
      <c r="H78" s="48">
        <v>200</v>
      </c>
      <c r="I78" s="48">
        <f>J78+N78+O78</f>
        <v>0</v>
      </c>
      <c r="J78" s="48">
        <f>K78+L78+M78</f>
        <v>0</v>
      </c>
      <c r="K78" s="49"/>
      <c r="L78" s="49"/>
      <c r="M78" s="58"/>
      <c r="N78" s="58"/>
      <c r="O78" s="58"/>
      <c r="P78" s="21">
        <f>G78+I78</f>
        <v>200</v>
      </c>
      <c r="Q78" s="21">
        <f>I78+G78</f>
        <v>200</v>
      </c>
      <c r="R78" s="21">
        <f>Y78</f>
        <v>9600</v>
      </c>
      <c r="S78" s="21">
        <f t="shared" si="5"/>
        <v>9600</v>
      </c>
      <c r="T78" s="21">
        <f t="shared" si="6"/>
        <v>9600</v>
      </c>
      <c r="U78" s="131">
        <f t="shared" si="7"/>
        <v>2500</v>
      </c>
      <c r="V78" s="131">
        <f t="shared" si="7"/>
        <v>7100</v>
      </c>
      <c r="W78" s="21">
        <f t="shared" si="7"/>
        <v>0</v>
      </c>
      <c r="X78" s="21">
        <f t="shared" si="7"/>
        <v>0</v>
      </c>
      <c r="Y78" s="109">
        <f>E78-H78</f>
        <v>9600</v>
      </c>
      <c r="Z78" s="21">
        <f t="shared" si="3"/>
        <v>2500</v>
      </c>
      <c r="AA78" s="21">
        <f t="shared" si="12"/>
        <v>2500</v>
      </c>
      <c r="AB78" s="30">
        <v>2500</v>
      </c>
      <c r="AC78" s="51"/>
      <c r="AD78" s="50"/>
      <c r="AE78" s="50"/>
      <c r="AF78" s="21">
        <f>AG78+AJ78+AK78</f>
        <v>479</v>
      </c>
      <c r="AG78" s="21">
        <f>AH78+AI78</f>
        <v>479</v>
      </c>
      <c r="AH78" s="52"/>
      <c r="AI78" s="50">
        <v>479</v>
      </c>
      <c r="AJ78" s="52"/>
      <c r="AK78" s="52"/>
      <c r="AL78" s="21">
        <f>AM78+AP78+AQ78</f>
        <v>0</v>
      </c>
      <c r="AM78" s="21">
        <f>AN78+AO78</f>
        <v>0</v>
      </c>
      <c r="AN78" s="52"/>
      <c r="AO78" s="52"/>
      <c r="AP78" s="52"/>
      <c r="AQ78" s="52"/>
      <c r="AR78" s="21">
        <f>AS78+AV78+AW78</f>
        <v>3000</v>
      </c>
      <c r="AS78" s="21">
        <f>AT78+AU78</f>
        <v>3000</v>
      </c>
      <c r="AT78" s="52"/>
      <c r="AU78" s="52">
        <v>3000</v>
      </c>
      <c r="AV78" s="52"/>
      <c r="AW78" s="52"/>
      <c r="AX78" s="53">
        <f>AY78+BB78+BC78</f>
        <v>3621</v>
      </c>
      <c r="AY78" s="53">
        <f>AZ78+BA78</f>
        <v>3621</v>
      </c>
      <c r="AZ78" s="52"/>
      <c r="BA78" s="52">
        <v>3621</v>
      </c>
      <c r="BB78" s="52"/>
      <c r="BC78" s="52"/>
      <c r="BD78" s="186" t="s">
        <v>222</v>
      </c>
      <c r="BE78" s="187" t="s">
        <v>187</v>
      </c>
    </row>
    <row r="79" spans="1:57" s="34" customFormat="1" ht="13.5">
      <c r="A79" s="42" t="s">
        <v>79</v>
      </c>
      <c r="B79" s="43" t="s">
        <v>179</v>
      </c>
      <c r="C79" s="44"/>
      <c r="D79" s="44"/>
      <c r="E79" s="45">
        <f aca="true" t="shared" si="50" ref="E79:R79">E80+E86+E92+E113</f>
        <v>259665.323791</v>
      </c>
      <c r="F79" s="45">
        <f t="shared" si="50"/>
        <v>259665.323791</v>
      </c>
      <c r="G79" s="45" t="e">
        <f t="shared" si="50"/>
        <v>#REF!</v>
      </c>
      <c r="H79" s="45" t="e">
        <f t="shared" si="50"/>
        <v>#REF!</v>
      </c>
      <c r="I79" s="45" t="e">
        <f t="shared" si="50"/>
        <v>#REF!</v>
      </c>
      <c r="J79" s="45" t="e">
        <f t="shared" si="50"/>
        <v>#REF!</v>
      </c>
      <c r="K79" s="45" t="e">
        <f t="shared" si="50"/>
        <v>#REF!</v>
      </c>
      <c r="L79" s="45" t="e">
        <f t="shared" si="50"/>
        <v>#REF!</v>
      </c>
      <c r="M79" s="45" t="e">
        <f t="shared" si="50"/>
        <v>#REF!</v>
      </c>
      <c r="N79" s="45" t="e">
        <f t="shared" si="50"/>
        <v>#REF!</v>
      </c>
      <c r="O79" s="45" t="e">
        <f t="shared" si="50"/>
        <v>#REF!</v>
      </c>
      <c r="P79" s="45" t="e">
        <f t="shared" si="50"/>
        <v>#REF!</v>
      </c>
      <c r="Q79" s="45" t="e">
        <f t="shared" si="50"/>
        <v>#REF!</v>
      </c>
      <c r="R79" s="45">
        <f t="shared" si="50"/>
        <v>248518.662791</v>
      </c>
      <c r="S79" s="46" t="e">
        <f>T79+W79+X79</f>
        <v>#REF!</v>
      </c>
      <c r="T79" s="46" t="e">
        <f>U79+V79</f>
        <v>#REF!</v>
      </c>
      <c r="U79" s="137">
        <f t="shared" si="7"/>
        <v>87263</v>
      </c>
      <c r="V79" s="137" t="e">
        <f t="shared" si="7"/>
        <v>#REF!</v>
      </c>
      <c r="W79" s="46" t="e">
        <f t="shared" si="7"/>
        <v>#REF!</v>
      </c>
      <c r="X79" s="46">
        <f t="shared" si="7"/>
        <v>5000</v>
      </c>
      <c r="Y79" s="45">
        <f>Y80+Y86+Y92+Y113</f>
        <v>248518.662791</v>
      </c>
      <c r="Z79" s="46" t="e">
        <f t="shared" si="3"/>
        <v>#REF!</v>
      </c>
      <c r="AA79" s="46" t="e">
        <f t="shared" si="12"/>
        <v>#REF!</v>
      </c>
      <c r="AB79" s="45">
        <f>AB80+AB86+AB92+AB113</f>
        <v>5000</v>
      </c>
      <c r="AC79" s="45" t="e">
        <f>AC80+AC86+AC92+AC113</f>
        <v>#REF!</v>
      </c>
      <c r="AD79" s="45">
        <f>AD80+AD86+AD92+AD113</f>
        <v>1400</v>
      </c>
      <c r="AE79" s="45">
        <f>AE80+AE86+AE92+AE113</f>
        <v>0</v>
      </c>
      <c r="AF79" s="45" t="e">
        <f>AF80+AF86+AF92+AF113</f>
        <v>#REF!</v>
      </c>
      <c r="AG79" s="46">
        <f t="shared" si="13"/>
        <v>26405.029791</v>
      </c>
      <c r="AH79" s="45">
        <f aca="true" t="shared" si="51" ref="AH79:BC79">AH80+AH86+AH92+AH113</f>
        <v>18463</v>
      </c>
      <c r="AI79" s="45">
        <f t="shared" si="51"/>
        <v>7942.029791</v>
      </c>
      <c r="AJ79" s="45" t="e">
        <f t="shared" si="51"/>
        <v>#REF!</v>
      </c>
      <c r="AK79" s="45">
        <f t="shared" si="51"/>
        <v>0</v>
      </c>
      <c r="AL79" s="45">
        <f t="shared" si="51"/>
        <v>60092</v>
      </c>
      <c r="AM79" s="45">
        <f t="shared" si="51"/>
        <v>41592</v>
      </c>
      <c r="AN79" s="45">
        <f t="shared" si="51"/>
        <v>20766</v>
      </c>
      <c r="AO79" s="45">
        <f t="shared" si="51"/>
        <v>20826</v>
      </c>
      <c r="AP79" s="45">
        <f t="shared" si="51"/>
        <v>17500</v>
      </c>
      <c r="AQ79" s="45">
        <f t="shared" si="51"/>
        <v>1000</v>
      </c>
      <c r="AR79" s="45">
        <f t="shared" si="51"/>
        <v>72334</v>
      </c>
      <c r="AS79" s="45">
        <f t="shared" si="51"/>
        <v>54334</v>
      </c>
      <c r="AT79" s="45">
        <f t="shared" si="51"/>
        <v>21034</v>
      </c>
      <c r="AU79" s="45">
        <f t="shared" si="51"/>
        <v>33000</v>
      </c>
      <c r="AV79" s="45">
        <f t="shared" si="51"/>
        <v>18000</v>
      </c>
      <c r="AW79" s="45">
        <f t="shared" si="51"/>
        <v>2000</v>
      </c>
      <c r="AX79" s="45">
        <f t="shared" si="51"/>
        <v>70065.69099999999</v>
      </c>
      <c r="AY79" s="45">
        <f t="shared" si="51"/>
        <v>65065.691</v>
      </c>
      <c r="AZ79" s="45">
        <f t="shared" si="51"/>
        <v>22000</v>
      </c>
      <c r="BA79" s="45">
        <f t="shared" si="51"/>
        <v>43065.691</v>
      </c>
      <c r="BB79" s="45">
        <f t="shared" si="51"/>
        <v>3000</v>
      </c>
      <c r="BC79" s="45">
        <f t="shared" si="51"/>
        <v>2000</v>
      </c>
      <c r="BD79" s="45"/>
      <c r="BE79" s="183">
        <f>BE80+BE86+BE92+BE113</f>
        <v>0</v>
      </c>
    </row>
    <row r="80" spans="1:57" s="34" customFormat="1" ht="13.5">
      <c r="A80" s="24" t="s">
        <v>163</v>
      </c>
      <c r="B80" s="25" t="s">
        <v>111</v>
      </c>
      <c r="C80" s="3"/>
      <c r="D80" s="3"/>
      <c r="E80" s="26">
        <f>SUM(E81:E85)</f>
        <v>9200</v>
      </c>
      <c r="F80" s="26">
        <f aca="true" t="shared" si="52" ref="F80:BC80">SUM(F81:F85)</f>
        <v>9200</v>
      </c>
      <c r="G80" s="26">
        <f t="shared" si="52"/>
        <v>0</v>
      </c>
      <c r="H80" s="26">
        <f t="shared" si="52"/>
        <v>0</v>
      </c>
      <c r="I80" s="26">
        <f t="shared" si="52"/>
        <v>0</v>
      </c>
      <c r="J80" s="26">
        <f t="shared" si="52"/>
        <v>0</v>
      </c>
      <c r="K80" s="26">
        <f t="shared" si="52"/>
        <v>0</v>
      </c>
      <c r="L80" s="26">
        <f t="shared" si="52"/>
        <v>0</v>
      </c>
      <c r="M80" s="26">
        <f t="shared" si="52"/>
        <v>0</v>
      </c>
      <c r="N80" s="26">
        <f t="shared" si="52"/>
        <v>0</v>
      </c>
      <c r="O80" s="26">
        <f t="shared" si="52"/>
        <v>0</v>
      </c>
      <c r="P80" s="26">
        <f t="shared" si="52"/>
        <v>0</v>
      </c>
      <c r="Q80" s="26">
        <f t="shared" si="52"/>
        <v>0</v>
      </c>
      <c r="R80" s="26">
        <f t="shared" si="52"/>
        <v>9200</v>
      </c>
      <c r="S80" s="21">
        <f aca="true" t="shared" si="53" ref="S80:S117">T80+W80+X80</f>
        <v>9200</v>
      </c>
      <c r="T80" s="26">
        <f t="shared" si="52"/>
        <v>9200</v>
      </c>
      <c r="U80" s="131">
        <f aca="true" t="shared" si="54" ref="U80:X117">AB80+AH80+AN80++AT80+AZ80</f>
        <v>0</v>
      </c>
      <c r="V80" s="131">
        <f t="shared" si="54"/>
        <v>9200</v>
      </c>
      <c r="W80" s="21">
        <f t="shared" si="54"/>
        <v>0</v>
      </c>
      <c r="X80" s="21">
        <f t="shared" si="54"/>
        <v>0</v>
      </c>
      <c r="Y80" s="26">
        <f t="shared" si="52"/>
        <v>9200</v>
      </c>
      <c r="Z80" s="21">
        <f aca="true" t="shared" si="55" ref="Z80:Z117">AA80+AD80+AE80</f>
        <v>1000</v>
      </c>
      <c r="AA80" s="21">
        <f t="shared" si="12"/>
        <v>1000</v>
      </c>
      <c r="AB80" s="26">
        <f t="shared" si="52"/>
        <v>0</v>
      </c>
      <c r="AC80" s="26">
        <f t="shared" si="52"/>
        <v>1000</v>
      </c>
      <c r="AD80" s="26">
        <f t="shared" si="52"/>
        <v>0</v>
      </c>
      <c r="AE80" s="26">
        <f t="shared" si="52"/>
        <v>0</v>
      </c>
      <c r="AF80" s="26">
        <f t="shared" si="52"/>
        <v>1000</v>
      </c>
      <c r="AG80" s="26">
        <f t="shared" si="52"/>
        <v>1000</v>
      </c>
      <c r="AH80" s="26">
        <f t="shared" si="52"/>
        <v>0</v>
      </c>
      <c r="AI80" s="26">
        <f t="shared" si="52"/>
        <v>1000</v>
      </c>
      <c r="AJ80" s="26">
        <f t="shared" si="52"/>
        <v>0</v>
      </c>
      <c r="AK80" s="26">
        <f t="shared" si="52"/>
        <v>0</v>
      </c>
      <c r="AL80" s="26">
        <f t="shared" si="52"/>
        <v>3000</v>
      </c>
      <c r="AM80" s="26">
        <f t="shared" si="52"/>
        <v>3000</v>
      </c>
      <c r="AN80" s="26">
        <f t="shared" si="52"/>
        <v>0</v>
      </c>
      <c r="AO80" s="26">
        <f t="shared" si="52"/>
        <v>3000</v>
      </c>
      <c r="AP80" s="26">
        <f t="shared" si="52"/>
        <v>0</v>
      </c>
      <c r="AQ80" s="26">
        <f t="shared" si="52"/>
        <v>0</v>
      </c>
      <c r="AR80" s="26">
        <f t="shared" si="52"/>
        <v>2000</v>
      </c>
      <c r="AS80" s="26">
        <f>SUM(AS81:AS85)</f>
        <v>2000</v>
      </c>
      <c r="AT80" s="26">
        <f t="shared" si="52"/>
        <v>0</v>
      </c>
      <c r="AU80" s="26">
        <f t="shared" si="52"/>
        <v>2000</v>
      </c>
      <c r="AV80" s="26">
        <f t="shared" si="52"/>
        <v>0</v>
      </c>
      <c r="AW80" s="26">
        <f t="shared" si="52"/>
        <v>0</v>
      </c>
      <c r="AX80" s="26">
        <f t="shared" si="52"/>
        <v>2200</v>
      </c>
      <c r="AY80" s="26">
        <f t="shared" si="52"/>
        <v>2200</v>
      </c>
      <c r="AZ80" s="26">
        <f t="shared" si="52"/>
        <v>0</v>
      </c>
      <c r="BA80" s="26">
        <f t="shared" si="52"/>
        <v>2200</v>
      </c>
      <c r="BB80" s="26">
        <f t="shared" si="52"/>
        <v>0</v>
      </c>
      <c r="BC80" s="26">
        <f t="shared" si="52"/>
        <v>0</v>
      </c>
      <c r="BD80" s="26"/>
      <c r="BE80" s="191">
        <f>SUM(BE81:BE85)</f>
        <v>0</v>
      </c>
    </row>
    <row r="81" spans="1:57" s="34" customFormat="1" ht="51">
      <c r="A81" s="24"/>
      <c r="B81" s="36" t="s">
        <v>98</v>
      </c>
      <c r="C81" s="9" t="s">
        <v>129</v>
      </c>
      <c r="D81" s="56" t="s">
        <v>198</v>
      </c>
      <c r="E81" s="48">
        <v>1500</v>
      </c>
      <c r="F81" s="48">
        <f>E81</f>
        <v>1500</v>
      </c>
      <c r="G81" s="26"/>
      <c r="H81" s="26"/>
      <c r="I81" s="48"/>
      <c r="J81" s="48"/>
      <c r="K81" s="27"/>
      <c r="L81" s="27"/>
      <c r="M81" s="26"/>
      <c r="N81" s="26"/>
      <c r="O81" s="26"/>
      <c r="P81" s="21"/>
      <c r="Q81" s="21"/>
      <c r="R81" s="21">
        <f>Y81</f>
        <v>1500</v>
      </c>
      <c r="S81" s="21">
        <f t="shared" si="53"/>
        <v>1500</v>
      </c>
      <c r="T81" s="21">
        <f t="shared" si="6"/>
        <v>1500</v>
      </c>
      <c r="U81" s="131">
        <f t="shared" si="54"/>
        <v>0</v>
      </c>
      <c r="V81" s="131">
        <f t="shared" si="54"/>
        <v>1500</v>
      </c>
      <c r="W81" s="21">
        <f t="shared" si="54"/>
        <v>0</v>
      </c>
      <c r="X81" s="21">
        <f t="shared" si="54"/>
        <v>0</v>
      </c>
      <c r="Y81" s="109">
        <f>E81-P81</f>
        <v>1500</v>
      </c>
      <c r="Z81" s="21">
        <f t="shared" si="55"/>
        <v>1000</v>
      </c>
      <c r="AA81" s="21">
        <f t="shared" si="12"/>
        <v>1000</v>
      </c>
      <c r="AB81" s="30"/>
      <c r="AC81" s="30">
        <v>1000</v>
      </c>
      <c r="AD81" s="31"/>
      <c r="AE81" s="31"/>
      <c r="AF81" s="21">
        <f>AG81+AJ81+AK81</f>
        <v>500</v>
      </c>
      <c r="AG81" s="21">
        <f>AH81+AI81</f>
        <v>500</v>
      </c>
      <c r="AH81" s="32"/>
      <c r="AI81" s="32">
        <v>500</v>
      </c>
      <c r="AJ81" s="32"/>
      <c r="AK81" s="32"/>
      <c r="AL81" s="21">
        <f>AM81+AP81+AQ81</f>
        <v>0</v>
      </c>
      <c r="AM81" s="21">
        <f>AN81+AO81</f>
        <v>0</v>
      </c>
      <c r="AN81" s="32"/>
      <c r="AO81" s="32"/>
      <c r="AP81" s="32"/>
      <c r="AQ81" s="32"/>
      <c r="AR81" s="21">
        <f>AS81+AV81+AW81</f>
        <v>0</v>
      </c>
      <c r="AS81" s="21">
        <f>AT81+AU81</f>
        <v>0</v>
      </c>
      <c r="AT81" s="32"/>
      <c r="AU81" s="32"/>
      <c r="AV81" s="32"/>
      <c r="AW81" s="32"/>
      <c r="AX81" s="53">
        <f>AY81+BB81+BC81</f>
        <v>0</v>
      </c>
      <c r="AY81" s="53">
        <f>AZ81+BA81</f>
        <v>0</v>
      </c>
      <c r="AZ81" s="32"/>
      <c r="BA81" s="32"/>
      <c r="BB81" s="32"/>
      <c r="BC81" s="32"/>
      <c r="BD81" s="186" t="s">
        <v>222</v>
      </c>
      <c r="BE81" s="181"/>
    </row>
    <row r="82" spans="1:57" s="34" customFormat="1" ht="25.5">
      <c r="A82" s="24"/>
      <c r="B82" s="36" t="s">
        <v>145</v>
      </c>
      <c r="C82" s="9" t="s">
        <v>129</v>
      </c>
      <c r="D82" s="3"/>
      <c r="E82" s="48">
        <v>1500</v>
      </c>
      <c r="F82" s="48">
        <f>E82</f>
        <v>1500</v>
      </c>
      <c r="G82" s="26"/>
      <c r="H82" s="26"/>
      <c r="I82" s="48"/>
      <c r="J82" s="48"/>
      <c r="K82" s="27"/>
      <c r="L82" s="27"/>
      <c r="M82" s="26"/>
      <c r="N82" s="26"/>
      <c r="O82" s="26"/>
      <c r="P82" s="21"/>
      <c r="Q82" s="21"/>
      <c r="R82" s="21">
        <f>Y82</f>
        <v>1500</v>
      </c>
      <c r="S82" s="21">
        <f>T82+W82+X82</f>
        <v>1500</v>
      </c>
      <c r="T82" s="21">
        <f>U82+V82</f>
        <v>1500</v>
      </c>
      <c r="U82" s="131">
        <f aca="true" t="shared" si="56" ref="U82:X83">AB82+AH82+AN82++AT82+AZ82</f>
        <v>0</v>
      </c>
      <c r="V82" s="131">
        <f t="shared" si="56"/>
        <v>1500</v>
      </c>
      <c r="W82" s="21">
        <f t="shared" si="56"/>
        <v>0</v>
      </c>
      <c r="X82" s="21">
        <f t="shared" si="56"/>
        <v>0</v>
      </c>
      <c r="Y82" s="109">
        <f>E82-P82</f>
        <v>1500</v>
      </c>
      <c r="Z82" s="21">
        <f>AA82+AD82+AE82</f>
        <v>0</v>
      </c>
      <c r="AA82" s="21">
        <f>AB82+AC82</f>
        <v>0</v>
      </c>
      <c r="AB82" s="30"/>
      <c r="AC82" s="30"/>
      <c r="AD82" s="31"/>
      <c r="AE82" s="31"/>
      <c r="AF82" s="21">
        <f>AG82+AJ82+AK82</f>
        <v>500</v>
      </c>
      <c r="AG82" s="21">
        <f>AH82+AI82</f>
        <v>500</v>
      </c>
      <c r="AH82" s="32"/>
      <c r="AI82" s="32">
        <v>500</v>
      </c>
      <c r="AJ82" s="32"/>
      <c r="AK82" s="32"/>
      <c r="AL82" s="21">
        <f>AM82+AP82+AQ82</f>
        <v>1000</v>
      </c>
      <c r="AM82" s="21">
        <f>AN82+AO82</f>
        <v>1000</v>
      </c>
      <c r="AN82" s="32"/>
      <c r="AO82" s="32">
        <v>1000</v>
      </c>
      <c r="AP82" s="32"/>
      <c r="AQ82" s="32"/>
      <c r="AR82" s="21">
        <f>AS82+AV82+AW82</f>
        <v>0</v>
      </c>
      <c r="AS82" s="21">
        <f>AT82+AU82</f>
        <v>0</v>
      </c>
      <c r="AT82" s="32"/>
      <c r="AU82" s="32"/>
      <c r="AV82" s="32"/>
      <c r="AW82" s="32"/>
      <c r="AX82" s="53">
        <f>AY82+BB82+BC82</f>
        <v>0</v>
      </c>
      <c r="AY82" s="53">
        <f>AZ82+BA82</f>
        <v>0</v>
      </c>
      <c r="AZ82" s="32"/>
      <c r="BA82" s="32"/>
      <c r="BB82" s="32"/>
      <c r="BC82" s="32"/>
      <c r="BD82" s="186"/>
      <c r="BE82" s="187"/>
    </row>
    <row r="83" spans="1:57" s="34" customFormat="1" ht="25.5">
      <c r="A83" s="24"/>
      <c r="B83" s="36" t="s">
        <v>143</v>
      </c>
      <c r="C83" s="9" t="s">
        <v>129</v>
      </c>
      <c r="D83" s="3"/>
      <c r="E83" s="48">
        <v>3000</v>
      </c>
      <c r="F83" s="48">
        <v>3000</v>
      </c>
      <c r="G83" s="26"/>
      <c r="H83" s="26"/>
      <c r="I83" s="48"/>
      <c r="J83" s="48"/>
      <c r="K83" s="27"/>
      <c r="L83" s="27"/>
      <c r="M83" s="26"/>
      <c r="N83" s="26"/>
      <c r="O83" s="26"/>
      <c r="P83" s="21"/>
      <c r="Q83" s="21"/>
      <c r="R83" s="21">
        <v>3000</v>
      </c>
      <c r="S83" s="21">
        <f>T83+W83+X83</f>
        <v>3000</v>
      </c>
      <c r="T83" s="21">
        <f>U83+V83</f>
        <v>3000</v>
      </c>
      <c r="U83" s="131">
        <f t="shared" si="56"/>
        <v>0</v>
      </c>
      <c r="V83" s="131">
        <f t="shared" si="56"/>
        <v>3000</v>
      </c>
      <c r="W83" s="21">
        <f t="shared" si="56"/>
        <v>0</v>
      </c>
      <c r="X83" s="21">
        <f t="shared" si="56"/>
        <v>0</v>
      </c>
      <c r="Y83" s="109">
        <f>E83-P83</f>
        <v>3000</v>
      </c>
      <c r="Z83" s="21">
        <f>AA83+AD83+AE83</f>
        <v>0</v>
      </c>
      <c r="AA83" s="21">
        <f>AB83+AC83</f>
        <v>0</v>
      </c>
      <c r="AB83" s="30"/>
      <c r="AC83" s="30"/>
      <c r="AD83" s="31"/>
      <c r="AE83" s="31"/>
      <c r="AF83" s="21">
        <f>AG83+AJ83+AK83</f>
        <v>0</v>
      </c>
      <c r="AG83" s="21">
        <f>AH83+AI83</f>
        <v>0</v>
      </c>
      <c r="AH83" s="32"/>
      <c r="AI83" s="32"/>
      <c r="AJ83" s="32"/>
      <c r="AK83" s="32"/>
      <c r="AL83" s="21">
        <f>AM83+AP83+AQ83</f>
        <v>1000</v>
      </c>
      <c r="AM83" s="21">
        <f>AN83+AO83</f>
        <v>1000</v>
      </c>
      <c r="AN83" s="32"/>
      <c r="AO83" s="32">
        <v>1000</v>
      </c>
      <c r="AP83" s="32"/>
      <c r="AQ83" s="32"/>
      <c r="AR83" s="21">
        <f>AS83+AV83+AW83</f>
        <v>1000</v>
      </c>
      <c r="AS83" s="21">
        <f>AT83+AU83</f>
        <v>1000</v>
      </c>
      <c r="AT83" s="32"/>
      <c r="AU83" s="32">
        <v>1000</v>
      </c>
      <c r="AV83" s="32"/>
      <c r="AW83" s="32"/>
      <c r="AX83" s="53">
        <f>AY83+BB83+BC83</f>
        <v>1000</v>
      </c>
      <c r="AY83" s="53">
        <f>AZ83+BA83</f>
        <v>1000</v>
      </c>
      <c r="AZ83" s="32"/>
      <c r="BA83" s="32">
        <v>1000</v>
      </c>
      <c r="BB83" s="32"/>
      <c r="BC83" s="32"/>
      <c r="BD83" s="186"/>
      <c r="BE83" s="187"/>
    </row>
    <row r="84" spans="1:57" s="34" customFormat="1" ht="25.5">
      <c r="A84" s="24"/>
      <c r="B84" s="36" t="s">
        <v>213</v>
      </c>
      <c r="C84" s="9" t="s">
        <v>129</v>
      </c>
      <c r="D84" s="3"/>
      <c r="E84" s="48">
        <v>1600</v>
      </c>
      <c r="F84" s="48">
        <f>E84</f>
        <v>1600</v>
      </c>
      <c r="G84" s="26"/>
      <c r="H84" s="26"/>
      <c r="I84" s="48"/>
      <c r="J84" s="48"/>
      <c r="K84" s="27"/>
      <c r="L84" s="27"/>
      <c r="M84" s="26"/>
      <c r="N84" s="26"/>
      <c r="O84" s="26"/>
      <c r="P84" s="21"/>
      <c r="Q84" s="21"/>
      <c r="R84" s="21">
        <f>Y84</f>
        <v>1600</v>
      </c>
      <c r="S84" s="21">
        <f t="shared" si="53"/>
        <v>1600</v>
      </c>
      <c r="T84" s="21">
        <f t="shared" si="6"/>
        <v>1600</v>
      </c>
      <c r="U84" s="131">
        <f t="shared" si="54"/>
        <v>0</v>
      </c>
      <c r="V84" s="131">
        <f t="shared" si="54"/>
        <v>1600</v>
      </c>
      <c r="W84" s="21">
        <f t="shared" si="54"/>
        <v>0</v>
      </c>
      <c r="X84" s="21">
        <f t="shared" si="54"/>
        <v>0</v>
      </c>
      <c r="Y84" s="109">
        <f>E84-P84</f>
        <v>1600</v>
      </c>
      <c r="Z84" s="21">
        <f t="shared" si="55"/>
        <v>0</v>
      </c>
      <c r="AA84" s="21">
        <f t="shared" si="12"/>
        <v>0</v>
      </c>
      <c r="AB84" s="30"/>
      <c r="AC84" s="30"/>
      <c r="AD84" s="31"/>
      <c r="AE84" s="31"/>
      <c r="AF84" s="21">
        <f>AG84+AJ84+AK84</f>
        <v>0</v>
      </c>
      <c r="AG84" s="21">
        <f>AH84+AI84</f>
        <v>0</v>
      </c>
      <c r="AH84" s="32"/>
      <c r="AI84" s="32"/>
      <c r="AJ84" s="32"/>
      <c r="AK84" s="32"/>
      <c r="AL84" s="21">
        <f>AM84+AP84+AQ84</f>
        <v>500</v>
      </c>
      <c r="AM84" s="21">
        <f>AN84+AO84</f>
        <v>500</v>
      </c>
      <c r="AN84" s="32"/>
      <c r="AO84" s="32">
        <v>500</v>
      </c>
      <c r="AP84" s="32"/>
      <c r="AQ84" s="32"/>
      <c r="AR84" s="21">
        <f>AS84+AV84+AW84</f>
        <v>500</v>
      </c>
      <c r="AS84" s="21">
        <f>AT84+AU84</f>
        <v>500</v>
      </c>
      <c r="AT84" s="32"/>
      <c r="AU84" s="32">
        <v>500</v>
      </c>
      <c r="AV84" s="32"/>
      <c r="AW84" s="32"/>
      <c r="AX84" s="53">
        <f>AY84+BB84+BC84</f>
        <v>600</v>
      </c>
      <c r="AY84" s="53">
        <f>AZ84+BA84</f>
        <v>600</v>
      </c>
      <c r="AZ84" s="32"/>
      <c r="BA84" s="32">
        <v>600</v>
      </c>
      <c r="BB84" s="32"/>
      <c r="BC84" s="32"/>
      <c r="BD84" s="186"/>
      <c r="BE84" s="187"/>
    </row>
    <row r="85" spans="1:57" s="34" customFormat="1" ht="25.5">
      <c r="A85" s="24"/>
      <c r="B85" s="36" t="s">
        <v>212</v>
      </c>
      <c r="C85" s="9" t="s">
        <v>129</v>
      </c>
      <c r="D85" s="3"/>
      <c r="E85" s="48">
        <v>1600</v>
      </c>
      <c r="F85" s="48">
        <f>E85</f>
        <v>1600</v>
      </c>
      <c r="G85" s="26"/>
      <c r="H85" s="26"/>
      <c r="I85" s="48"/>
      <c r="J85" s="48"/>
      <c r="K85" s="27"/>
      <c r="L85" s="27"/>
      <c r="M85" s="26"/>
      <c r="N85" s="26"/>
      <c r="O85" s="26"/>
      <c r="P85" s="21"/>
      <c r="Q85" s="21"/>
      <c r="R85" s="21">
        <f>Y85</f>
        <v>1600</v>
      </c>
      <c r="S85" s="21">
        <f>T85+W85+X85</f>
        <v>1600</v>
      </c>
      <c r="T85" s="21">
        <f>U85+V85</f>
        <v>1600</v>
      </c>
      <c r="U85" s="131">
        <f>AB85+AH85+AN85++AT85+AZ85</f>
        <v>0</v>
      </c>
      <c r="V85" s="131">
        <f>AC85+AI85+AO85++AU85+BA85</f>
        <v>1600</v>
      </c>
      <c r="W85" s="21">
        <f>AD85+AJ85+AP85++AV85+BB85</f>
        <v>0</v>
      </c>
      <c r="X85" s="21">
        <f>AE85+AK85+AQ85++AW85+BC85</f>
        <v>0</v>
      </c>
      <c r="Y85" s="109">
        <f>E85-P85</f>
        <v>1600</v>
      </c>
      <c r="Z85" s="21">
        <f>AA85+AD85+AE85</f>
        <v>0</v>
      </c>
      <c r="AA85" s="21">
        <f>AB85+AC85</f>
        <v>0</v>
      </c>
      <c r="AB85" s="30"/>
      <c r="AC85" s="30"/>
      <c r="AD85" s="31"/>
      <c r="AE85" s="31"/>
      <c r="AF85" s="21">
        <f>AG85+AJ85+AK85</f>
        <v>0</v>
      </c>
      <c r="AG85" s="21">
        <f>AH85+AI85</f>
        <v>0</v>
      </c>
      <c r="AH85" s="32"/>
      <c r="AI85" s="32"/>
      <c r="AJ85" s="32"/>
      <c r="AK85" s="32"/>
      <c r="AL85" s="21">
        <f>AM85+AP85+AQ85</f>
        <v>500</v>
      </c>
      <c r="AM85" s="21">
        <f>AN85+AO85</f>
        <v>500</v>
      </c>
      <c r="AN85" s="32"/>
      <c r="AO85" s="32">
        <v>500</v>
      </c>
      <c r="AP85" s="32"/>
      <c r="AQ85" s="32"/>
      <c r="AR85" s="21">
        <f>AS85+AV85+AW85</f>
        <v>500</v>
      </c>
      <c r="AS85" s="21">
        <f>AT85+AU85</f>
        <v>500</v>
      </c>
      <c r="AT85" s="32"/>
      <c r="AU85" s="32">
        <v>500</v>
      </c>
      <c r="AV85" s="32"/>
      <c r="AW85" s="32"/>
      <c r="AX85" s="53">
        <f>AY85+BB85+BC85</f>
        <v>600</v>
      </c>
      <c r="AY85" s="53">
        <f>AZ85+BA85</f>
        <v>600</v>
      </c>
      <c r="AZ85" s="32"/>
      <c r="BA85" s="32">
        <v>600</v>
      </c>
      <c r="BB85" s="32"/>
      <c r="BC85" s="32"/>
      <c r="BD85" s="186"/>
      <c r="BE85" s="187"/>
    </row>
    <row r="86" spans="1:57" s="34" customFormat="1" ht="13.5">
      <c r="A86" s="24" t="s">
        <v>164</v>
      </c>
      <c r="B86" s="25" t="s">
        <v>109</v>
      </c>
      <c r="C86" s="3"/>
      <c r="D86" s="3"/>
      <c r="E86" s="26">
        <f aca="true" t="shared" si="57" ref="E86:R86">SUM(E87:E91)</f>
        <v>21641.029791</v>
      </c>
      <c r="F86" s="26">
        <f t="shared" si="57"/>
        <v>21641.029791</v>
      </c>
      <c r="G86" s="26">
        <f t="shared" si="57"/>
        <v>0</v>
      </c>
      <c r="H86" s="26">
        <f t="shared" si="57"/>
        <v>0</v>
      </c>
      <c r="I86" s="26">
        <f t="shared" si="57"/>
        <v>0</v>
      </c>
      <c r="J86" s="26">
        <f t="shared" si="57"/>
        <v>0</v>
      </c>
      <c r="K86" s="26">
        <f t="shared" si="57"/>
        <v>0</v>
      </c>
      <c r="L86" s="26">
        <f t="shared" si="57"/>
        <v>0</v>
      </c>
      <c r="M86" s="26">
        <f t="shared" si="57"/>
        <v>0</v>
      </c>
      <c r="N86" s="26">
        <f t="shared" si="57"/>
        <v>0</v>
      </c>
      <c r="O86" s="26">
        <f t="shared" si="57"/>
        <v>0</v>
      </c>
      <c r="P86" s="26">
        <f t="shared" si="57"/>
        <v>0</v>
      </c>
      <c r="Q86" s="26">
        <f t="shared" si="57"/>
        <v>0</v>
      </c>
      <c r="R86" s="26">
        <f t="shared" si="57"/>
        <v>21141.029791</v>
      </c>
      <c r="S86" s="21">
        <f t="shared" si="53"/>
        <v>21141.029791</v>
      </c>
      <c r="T86" s="26">
        <f>SUM(T87:T91)</f>
        <v>19141.029791</v>
      </c>
      <c r="U86" s="131">
        <f t="shared" si="54"/>
        <v>10500</v>
      </c>
      <c r="V86" s="131">
        <f t="shared" si="54"/>
        <v>8641.029791</v>
      </c>
      <c r="W86" s="21">
        <f t="shared" si="54"/>
        <v>0</v>
      </c>
      <c r="X86" s="21">
        <f t="shared" si="54"/>
        <v>2000</v>
      </c>
      <c r="Y86" s="26">
        <f>SUM(Y87:Y91)</f>
        <v>21141.029791</v>
      </c>
      <c r="Z86" s="21">
        <f t="shared" si="55"/>
        <v>1000</v>
      </c>
      <c r="AA86" s="21">
        <f t="shared" si="12"/>
        <v>1000</v>
      </c>
      <c r="AB86" s="26">
        <f aca="true" t="shared" si="58" ref="AB86:BC86">SUM(AB87:AB91)</f>
        <v>0</v>
      </c>
      <c r="AC86" s="26">
        <f t="shared" si="58"/>
        <v>1000</v>
      </c>
      <c r="AD86" s="26">
        <f t="shared" si="58"/>
        <v>0</v>
      </c>
      <c r="AE86" s="26">
        <f t="shared" si="58"/>
        <v>0</v>
      </c>
      <c r="AF86" s="26">
        <f t="shared" si="58"/>
        <v>2641.029791</v>
      </c>
      <c r="AG86" s="26">
        <f t="shared" si="58"/>
        <v>2641.029791</v>
      </c>
      <c r="AH86" s="26">
        <f t="shared" si="58"/>
        <v>0</v>
      </c>
      <c r="AI86" s="26">
        <f t="shared" si="58"/>
        <v>2641.029791</v>
      </c>
      <c r="AJ86" s="26">
        <f t="shared" si="58"/>
        <v>0</v>
      </c>
      <c r="AK86" s="26">
        <f t="shared" si="58"/>
        <v>0</v>
      </c>
      <c r="AL86" s="26">
        <f t="shared" si="58"/>
        <v>1500</v>
      </c>
      <c r="AM86" s="26">
        <f t="shared" si="58"/>
        <v>1500</v>
      </c>
      <c r="AN86" s="26">
        <f t="shared" si="58"/>
        <v>500</v>
      </c>
      <c r="AO86" s="26">
        <f t="shared" si="58"/>
        <v>1000</v>
      </c>
      <c r="AP86" s="26">
        <f t="shared" si="58"/>
        <v>0</v>
      </c>
      <c r="AQ86" s="26">
        <f t="shared" si="58"/>
        <v>0</v>
      </c>
      <c r="AR86" s="26">
        <f t="shared" si="58"/>
        <v>7500</v>
      </c>
      <c r="AS86" s="26">
        <f t="shared" si="58"/>
        <v>6500</v>
      </c>
      <c r="AT86" s="26">
        <f t="shared" si="58"/>
        <v>2500</v>
      </c>
      <c r="AU86" s="26">
        <f t="shared" si="58"/>
        <v>4000</v>
      </c>
      <c r="AV86" s="26">
        <f t="shared" si="58"/>
        <v>0</v>
      </c>
      <c r="AW86" s="26">
        <f t="shared" si="58"/>
        <v>1000</v>
      </c>
      <c r="AX86" s="26">
        <f t="shared" si="58"/>
        <v>8500</v>
      </c>
      <c r="AY86" s="26">
        <f t="shared" si="58"/>
        <v>7500</v>
      </c>
      <c r="AZ86" s="26">
        <f t="shared" si="58"/>
        <v>7500</v>
      </c>
      <c r="BA86" s="26">
        <f t="shared" si="58"/>
        <v>0</v>
      </c>
      <c r="BB86" s="26">
        <f t="shared" si="58"/>
        <v>0</v>
      </c>
      <c r="BC86" s="26">
        <f t="shared" si="58"/>
        <v>1000</v>
      </c>
      <c r="BD86" s="26"/>
      <c r="BE86" s="191">
        <f>SUM(BE87:BE91)</f>
        <v>0</v>
      </c>
    </row>
    <row r="87" spans="1:57" s="54" customFormat="1" ht="51">
      <c r="A87" s="69"/>
      <c r="B87" s="36" t="s">
        <v>174</v>
      </c>
      <c r="C87" s="9" t="s">
        <v>129</v>
      </c>
      <c r="D87" s="56" t="s">
        <v>199</v>
      </c>
      <c r="E87" s="48">
        <v>3641.029791</v>
      </c>
      <c r="F87" s="48">
        <f>E87</f>
        <v>3641.029791</v>
      </c>
      <c r="G87" s="48"/>
      <c r="H87" s="48"/>
      <c r="I87" s="48">
        <f>J87+N87+O87</f>
        <v>0</v>
      </c>
      <c r="J87" s="48">
        <f>K87+L87+M87</f>
        <v>0</v>
      </c>
      <c r="K87" s="49"/>
      <c r="L87" s="49"/>
      <c r="M87" s="50"/>
      <c r="N87" s="50"/>
      <c r="O87" s="50"/>
      <c r="P87" s="21">
        <f>G87+I87</f>
        <v>0</v>
      </c>
      <c r="Q87" s="21">
        <f>I87+G87</f>
        <v>0</v>
      </c>
      <c r="R87" s="21">
        <f>Y87</f>
        <v>3641.029791</v>
      </c>
      <c r="S87" s="21">
        <f t="shared" si="53"/>
        <v>3641.029791</v>
      </c>
      <c r="T87" s="21">
        <f t="shared" si="6"/>
        <v>3641.029791</v>
      </c>
      <c r="U87" s="131">
        <f t="shared" si="54"/>
        <v>0</v>
      </c>
      <c r="V87" s="131">
        <f t="shared" si="54"/>
        <v>3641.029791</v>
      </c>
      <c r="W87" s="21">
        <f t="shared" si="54"/>
        <v>0</v>
      </c>
      <c r="X87" s="21">
        <f t="shared" si="54"/>
        <v>0</v>
      </c>
      <c r="Y87" s="109">
        <f>E87-P87</f>
        <v>3641.029791</v>
      </c>
      <c r="Z87" s="21">
        <f t="shared" si="55"/>
        <v>1000</v>
      </c>
      <c r="AA87" s="21">
        <f t="shared" si="12"/>
        <v>1000</v>
      </c>
      <c r="AB87" s="30"/>
      <c r="AC87" s="51">
        <v>1000</v>
      </c>
      <c r="AD87" s="50"/>
      <c r="AE87" s="50"/>
      <c r="AF87" s="21">
        <f>AG87+AJ87+AK87</f>
        <v>2641.029791</v>
      </c>
      <c r="AG87" s="21">
        <f>AH87+AI87</f>
        <v>2641.029791</v>
      </c>
      <c r="AH87" s="52"/>
      <c r="AI87" s="52">
        <v>2641.029791</v>
      </c>
      <c r="AJ87" s="52"/>
      <c r="AK87" s="52"/>
      <c r="AL87" s="21">
        <f>AM87+AP87+AQ87</f>
        <v>0</v>
      </c>
      <c r="AM87" s="21">
        <f>AN87+AO87</f>
        <v>0</v>
      </c>
      <c r="AN87" s="52"/>
      <c r="AO87" s="52"/>
      <c r="AP87" s="52"/>
      <c r="AQ87" s="52"/>
      <c r="AR87" s="21">
        <f>AS87+AV87+AW87</f>
        <v>0</v>
      </c>
      <c r="AS87" s="21">
        <f>AT87+AU87</f>
        <v>0</v>
      </c>
      <c r="AT87" s="52"/>
      <c r="AU87" s="52"/>
      <c r="AV87" s="52"/>
      <c r="AW87" s="52"/>
      <c r="AX87" s="53">
        <f>AY87+BB87+BC87</f>
        <v>0</v>
      </c>
      <c r="AY87" s="53">
        <f>AZ87+BA87</f>
        <v>0</v>
      </c>
      <c r="AZ87" s="52"/>
      <c r="BA87" s="52"/>
      <c r="BB87" s="52"/>
      <c r="BC87" s="52"/>
      <c r="BD87" s="186" t="s">
        <v>218</v>
      </c>
      <c r="BE87" s="185"/>
    </row>
    <row r="88" spans="1:57" s="54" customFormat="1" ht="25.5">
      <c r="A88" s="69"/>
      <c r="B88" s="36" t="s">
        <v>196</v>
      </c>
      <c r="C88" s="9" t="s">
        <v>39</v>
      </c>
      <c r="D88" s="9"/>
      <c r="E88" s="48">
        <v>5500</v>
      </c>
      <c r="F88" s="48">
        <f>E88</f>
        <v>5500</v>
      </c>
      <c r="G88" s="48"/>
      <c r="H88" s="48"/>
      <c r="I88" s="48">
        <f>J88+N88+O88</f>
        <v>0</v>
      </c>
      <c r="J88" s="48">
        <f>K88+L88+M88</f>
        <v>0</v>
      </c>
      <c r="K88" s="49"/>
      <c r="L88" s="49"/>
      <c r="M88" s="50"/>
      <c r="N88" s="50"/>
      <c r="O88" s="50"/>
      <c r="P88" s="21">
        <f>G88+I88</f>
        <v>0</v>
      </c>
      <c r="Q88" s="21">
        <f>I88+G88</f>
        <v>0</v>
      </c>
      <c r="R88" s="21">
        <f>Y88</f>
        <v>5500</v>
      </c>
      <c r="S88" s="21">
        <f>T88+W88+X88</f>
        <v>5500</v>
      </c>
      <c r="T88" s="21">
        <f>U88+V88</f>
        <v>5500</v>
      </c>
      <c r="U88" s="131">
        <f>AB88+AH88+AN88++AT88+AZ88</f>
        <v>4500</v>
      </c>
      <c r="V88" s="131">
        <f>AC88+AI88+AO88++AU88+BA88</f>
        <v>1000</v>
      </c>
      <c r="W88" s="21">
        <f>AD88+AJ88+AP88++AV88+BB88</f>
        <v>0</v>
      </c>
      <c r="X88" s="21">
        <f>AE88+AK88+AQ88++AW88+BC88</f>
        <v>0</v>
      </c>
      <c r="Y88" s="29">
        <f>E88-P88</f>
        <v>5500</v>
      </c>
      <c r="Z88" s="21">
        <f>AA88+AD88+AE88</f>
        <v>0</v>
      </c>
      <c r="AA88" s="21">
        <f>AB88+AC88</f>
        <v>0</v>
      </c>
      <c r="AB88" s="30"/>
      <c r="AC88" s="51"/>
      <c r="AD88" s="50"/>
      <c r="AE88" s="50"/>
      <c r="AF88" s="21">
        <f>AG88+AJ88+AK88</f>
        <v>0</v>
      </c>
      <c r="AG88" s="21">
        <f>AH88+AI88</f>
        <v>0</v>
      </c>
      <c r="AH88" s="52"/>
      <c r="AI88" s="52"/>
      <c r="AJ88" s="52"/>
      <c r="AK88" s="52"/>
      <c r="AL88" s="21">
        <f>AM88+AP88+AQ88</f>
        <v>500</v>
      </c>
      <c r="AM88" s="21">
        <f>AN88+AO88</f>
        <v>500</v>
      </c>
      <c r="AN88" s="52">
        <v>500</v>
      </c>
      <c r="AO88" s="52"/>
      <c r="AP88" s="52"/>
      <c r="AQ88" s="52"/>
      <c r="AR88" s="21">
        <f>AS88+AV88+AW88</f>
        <v>2500</v>
      </c>
      <c r="AS88" s="21">
        <f>AT88+AU88</f>
        <v>2500</v>
      </c>
      <c r="AT88" s="52">
        <v>1500</v>
      </c>
      <c r="AU88" s="52">
        <v>1000</v>
      </c>
      <c r="AV88" s="52"/>
      <c r="AW88" s="52"/>
      <c r="AX88" s="53">
        <f>AY88+BB88+BC88</f>
        <v>2500</v>
      </c>
      <c r="AY88" s="53">
        <f>AZ88+BA88</f>
        <v>2500</v>
      </c>
      <c r="AZ88" s="52">
        <v>2500</v>
      </c>
      <c r="BA88" s="52"/>
      <c r="BB88" s="52"/>
      <c r="BC88" s="52"/>
      <c r="BD88" s="52"/>
      <c r="BE88" s="187"/>
    </row>
    <row r="89" spans="1:57" s="54" customFormat="1" ht="25.5">
      <c r="A89" s="69"/>
      <c r="B89" s="36" t="s">
        <v>146</v>
      </c>
      <c r="C89" s="9" t="s">
        <v>129</v>
      </c>
      <c r="D89" s="9"/>
      <c r="E89" s="48">
        <v>4000</v>
      </c>
      <c r="F89" s="48">
        <f>E89</f>
        <v>4000</v>
      </c>
      <c r="G89" s="48"/>
      <c r="H89" s="48"/>
      <c r="I89" s="48">
        <f>J89+N89+O89</f>
        <v>0</v>
      </c>
      <c r="J89" s="48">
        <f>K89+L89+M89</f>
        <v>0</v>
      </c>
      <c r="K89" s="49"/>
      <c r="L89" s="49"/>
      <c r="M89" s="50"/>
      <c r="N89" s="50"/>
      <c r="O89" s="50"/>
      <c r="P89" s="21">
        <f>G89+I89</f>
        <v>0</v>
      </c>
      <c r="Q89" s="21">
        <f>I89+G89</f>
        <v>0</v>
      </c>
      <c r="R89" s="21">
        <f>Y89</f>
        <v>4000</v>
      </c>
      <c r="S89" s="21">
        <f t="shared" si="53"/>
        <v>4000</v>
      </c>
      <c r="T89" s="21">
        <f t="shared" si="6"/>
        <v>4000</v>
      </c>
      <c r="U89" s="131">
        <f t="shared" si="54"/>
        <v>2500</v>
      </c>
      <c r="V89" s="131">
        <f t="shared" si="54"/>
        <v>1500</v>
      </c>
      <c r="W89" s="21">
        <f t="shared" si="54"/>
        <v>0</v>
      </c>
      <c r="X89" s="21">
        <f t="shared" si="54"/>
        <v>0</v>
      </c>
      <c r="Y89" s="109">
        <f>E89-P89</f>
        <v>4000</v>
      </c>
      <c r="Z89" s="21">
        <f t="shared" si="55"/>
        <v>0</v>
      </c>
      <c r="AA89" s="21">
        <f t="shared" si="12"/>
        <v>0</v>
      </c>
      <c r="AB89" s="30"/>
      <c r="AC89" s="51"/>
      <c r="AD89" s="50"/>
      <c r="AE89" s="50"/>
      <c r="AF89" s="21">
        <f>AG89+AJ89+AK89</f>
        <v>0</v>
      </c>
      <c r="AG89" s="21">
        <f>AH89+AI89</f>
        <v>0</v>
      </c>
      <c r="AH89" s="52"/>
      <c r="AI89" s="52"/>
      <c r="AJ89" s="52"/>
      <c r="AK89" s="52"/>
      <c r="AL89" s="21">
        <f>AM89+AP89+AQ89</f>
        <v>500</v>
      </c>
      <c r="AM89" s="21">
        <f>AN89+AO89</f>
        <v>500</v>
      </c>
      <c r="AN89" s="52"/>
      <c r="AO89" s="52">
        <v>500</v>
      </c>
      <c r="AP89" s="52"/>
      <c r="AQ89" s="52"/>
      <c r="AR89" s="21">
        <f>AS89+AV89+AW89</f>
        <v>1500</v>
      </c>
      <c r="AS89" s="21">
        <f>AT89+AU89</f>
        <v>1500</v>
      </c>
      <c r="AT89" s="52">
        <v>500</v>
      </c>
      <c r="AU89" s="52">
        <v>1000</v>
      </c>
      <c r="AV89" s="52"/>
      <c r="AW89" s="52"/>
      <c r="AX89" s="53">
        <f>AY89+BB89+BC89</f>
        <v>2000</v>
      </c>
      <c r="AY89" s="53">
        <f>AZ89+BA89</f>
        <v>2000</v>
      </c>
      <c r="AZ89" s="52">
        <v>2000</v>
      </c>
      <c r="BA89" s="52"/>
      <c r="BB89" s="52"/>
      <c r="BC89" s="52"/>
      <c r="BD89" s="52"/>
      <c r="BE89" s="187"/>
    </row>
    <row r="90" spans="1:57" s="54" customFormat="1" ht="25.5">
      <c r="A90" s="69"/>
      <c r="B90" s="36" t="s">
        <v>144</v>
      </c>
      <c r="C90" s="9" t="s">
        <v>129</v>
      </c>
      <c r="D90" s="9"/>
      <c r="E90" s="48">
        <v>3000</v>
      </c>
      <c r="F90" s="48">
        <f>E90</f>
        <v>3000</v>
      </c>
      <c r="G90" s="48"/>
      <c r="H90" s="48"/>
      <c r="I90" s="48">
        <f>J90+N90+O90</f>
        <v>0</v>
      </c>
      <c r="J90" s="48">
        <f>K90+L90+M90</f>
        <v>0</v>
      </c>
      <c r="K90" s="49"/>
      <c r="L90" s="49"/>
      <c r="M90" s="50"/>
      <c r="N90" s="50"/>
      <c r="O90" s="50"/>
      <c r="P90" s="21">
        <f>G90+I90</f>
        <v>0</v>
      </c>
      <c r="Q90" s="21">
        <f>I90+G90</f>
        <v>0</v>
      </c>
      <c r="R90" s="21">
        <f>Y90</f>
        <v>3000</v>
      </c>
      <c r="S90" s="21">
        <f>T90+W90+X90</f>
        <v>3000</v>
      </c>
      <c r="T90" s="21">
        <f>U90+V90</f>
        <v>3000</v>
      </c>
      <c r="U90" s="131">
        <f aca="true" t="shared" si="59" ref="U90:X91">AB90+AH90+AN90++AT90+AZ90</f>
        <v>1500</v>
      </c>
      <c r="V90" s="131">
        <f t="shared" si="59"/>
        <v>1500</v>
      </c>
      <c r="W90" s="21">
        <f t="shared" si="59"/>
        <v>0</v>
      </c>
      <c r="X90" s="21">
        <f t="shared" si="59"/>
        <v>0</v>
      </c>
      <c r="Y90" s="109">
        <f>E90-P90</f>
        <v>3000</v>
      </c>
      <c r="Z90" s="21">
        <f>AA90+AD90+AE90</f>
        <v>0</v>
      </c>
      <c r="AA90" s="21">
        <f>AB90+AC90</f>
        <v>0</v>
      </c>
      <c r="AB90" s="30"/>
      <c r="AC90" s="51"/>
      <c r="AD90" s="50"/>
      <c r="AE90" s="50"/>
      <c r="AF90" s="21">
        <f>AG90+AJ90+AK90</f>
        <v>0</v>
      </c>
      <c r="AG90" s="21">
        <f>AH90+AI90</f>
        <v>0</v>
      </c>
      <c r="AH90" s="52"/>
      <c r="AI90" s="52"/>
      <c r="AJ90" s="52"/>
      <c r="AK90" s="52"/>
      <c r="AL90" s="21">
        <f>AM90+AP90+AQ90</f>
        <v>500</v>
      </c>
      <c r="AM90" s="21">
        <f>AN90+AO90</f>
        <v>500</v>
      </c>
      <c r="AN90" s="52"/>
      <c r="AO90" s="52">
        <v>500</v>
      </c>
      <c r="AP90" s="52"/>
      <c r="AQ90" s="52"/>
      <c r="AR90" s="21">
        <f>AS90+AV90+AW90</f>
        <v>1500</v>
      </c>
      <c r="AS90" s="21">
        <f>AT90+AU90</f>
        <v>1500</v>
      </c>
      <c r="AT90" s="52">
        <v>500</v>
      </c>
      <c r="AU90" s="52">
        <v>1000</v>
      </c>
      <c r="AV90" s="52"/>
      <c r="AW90" s="52"/>
      <c r="AX90" s="53">
        <f>AY90+BB90+BC90</f>
        <v>1000</v>
      </c>
      <c r="AY90" s="53">
        <f>AZ90+BA90</f>
        <v>1000</v>
      </c>
      <c r="AZ90" s="52">
        <v>1000</v>
      </c>
      <c r="BA90" s="52"/>
      <c r="BB90" s="52"/>
      <c r="BC90" s="52"/>
      <c r="BD90" s="52"/>
      <c r="BE90" s="187"/>
    </row>
    <row r="91" spans="1:57" s="54" customFormat="1" ht="12.75">
      <c r="A91" s="163"/>
      <c r="B91" s="179" t="s">
        <v>197</v>
      </c>
      <c r="C91" s="163" t="s">
        <v>134</v>
      </c>
      <c r="D91" s="163"/>
      <c r="E91" s="178">
        <v>5500</v>
      </c>
      <c r="F91" s="178">
        <f>E91</f>
        <v>5500</v>
      </c>
      <c r="G91" s="178"/>
      <c r="H91" s="178"/>
      <c r="I91" s="178"/>
      <c r="J91" s="178"/>
      <c r="K91" s="178"/>
      <c r="L91" s="178"/>
      <c r="M91" s="178"/>
      <c r="N91" s="178"/>
      <c r="O91" s="178"/>
      <c r="P91" s="178"/>
      <c r="Q91" s="178"/>
      <c r="R91" s="178">
        <f>Y91</f>
        <v>5000</v>
      </c>
      <c r="S91" s="178">
        <f>T91+W91+X91</f>
        <v>5000</v>
      </c>
      <c r="T91" s="178">
        <f>U91+V91</f>
        <v>3000</v>
      </c>
      <c r="U91" s="178">
        <f t="shared" si="59"/>
        <v>2000</v>
      </c>
      <c r="V91" s="178">
        <f t="shared" si="59"/>
        <v>1000</v>
      </c>
      <c r="W91" s="178">
        <f t="shared" si="59"/>
        <v>0</v>
      </c>
      <c r="X91" s="178">
        <f t="shared" si="59"/>
        <v>2000</v>
      </c>
      <c r="Y91" s="178">
        <v>5000</v>
      </c>
      <c r="Z91" s="178">
        <f>AA91+AD91+AE91</f>
        <v>0</v>
      </c>
      <c r="AA91" s="178">
        <f t="shared" si="12"/>
        <v>0</v>
      </c>
      <c r="AB91" s="178"/>
      <c r="AC91" s="178"/>
      <c r="AD91" s="178"/>
      <c r="AE91" s="178"/>
      <c r="AF91" s="178">
        <f>AG91+AJ91+AK91</f>
        <v>0</v>
      </c>
      <c r="AG91" s="178">
        <f>AH91+AI91</f>
        <v>0</v>
      </c>
      <c r="AH91" s="178"/>
      <c r="AI91" s="178"/>
      <c r="AJ91" s="178"/>
      <c r="AK91" s="178"/>
      <c r="AL91" s="178">
        <f>AM91+AP91+AQ91</f>
        <v>0</v>
      </c>
      <c r="AM91" s="178">
        <f>AN91+AO91</f>
        <v>0</v>
      </c>
      <c r="AN91" s="178"/>
      <c r="AO91" s="178"/>
      <c r="AP91" s="178"/>
      <c r="AQ91" s="178"/>
      <c r="AR91" s="178">
        <f>AS91+AV91+AW91</f>
        <v>2000</v>
      </c>
      <c r="AS91" s="178">
        <f>AT91+AU91</f>
        <v>1000</v>
      </c>
      <c r="AT91" s="178"/>
      <c r="AU91" s="178">
        <v>1000</v>
      </c>
      <c r="AV91" s="178"/>
      <c r="AW91" s="178">
        <v>1000</v>
      </c>
      <c r="AX91" s="178">
        <f>AY91+BB91+BC91</f>
        <v>3000</v>
      </c>
      <c r="AY91" s="178">
        <f>AZ91+BA91</f>
        <v>2000</v>
      </c>
      <c r="AZ91" s="178">
        <v>2000</v>
      </c>
      <c r="BA91" s="178"/>
      <c r="BB91" s="178"/>
      <c r="BC91" s="178">
        <v>1000</v>
      </c>
      <c r="BD91" s="178"/>
      <c r="BE91" s="187"/>
    </row>
    <row r="92" spans="1:57" s="34" customFormat="1" ht="18" customHeight="1">
      <c r="A92" s="24" t="s">
        <v>165</v>
      </c>
      <c r="B92" s="59" t="s">
        <v>112</v>
      </c>
      <c r="C92" s="3"/>
      <c r="D92" s="3"/>
      <c r="E92" s="26">
        <f>E93+E102+E106+E111</f>
        <v>178624.294</v>
      </c>
      <c r="F92" s="26">
        <f>+F93+F102+F106+F111</f>
        <v>178624.294</v>
      </c>
      <c r="G92" s="26" t="e">
        <f>#REF!+G93+G102+G106+G111</f>
        <v>#REF!</v>
      </c>
      <c r="H92" s="26" t="e">
        <f>#REF!+H93+H102+H106+H111</f>
        <v>#REF!</v>
      </c>
      <c r="I92" s="26" t="e">
        <f>#REF!+I93+I102+I106+I111</f>
        <v>#REF!</v>
      </c>
      <c r="J92" s="26" t="e">
        <f>#REF!+J93+J102+J106+J111</f>
        <v>#REF!</v>
      </c>
      <c r="K92" s="26" t="e">
        <f>#REF!+K93+K102+K106+K111</f>
        <v>#REF!</v>
      </c>
      <c r="L92" s="26" t="e">
        <f>#REF!+L93+L102+L106+L111</f>
        <v>#REF!</v>
      </c>
      <c r="M92" s="26" t="e">
        <f>#REF!+M93+M102+M106+M111</f>
        <v>#REF!</v>
      </c>
      <c r="N92" s="26" t="e">
        <f>#REF!+N93+N102+N106+N111</f>
        <v>#REF!</v>
      </c>
      <c r="O92" s="26" t="e">
        <f>#REF!+O93+O102+O106+O111</f>
        <v>#REF!</v>
      </c>
      <c r="P92" s="26" t="e">
        <f>#REF!+P93+P102+P106+P111</f>
        <v>#REF!</v>
      </c>
      <c r="Q92" s="26">
        <f aca="true" t="shared" si="60" ref="Q92:Y92">Q93+Q102+Q106+Q111</f>
        <v>746.6610000000001</v>
      </c>
      <c r="R92" s="26">
        <f t="shared" si="60"/>
        <v>147877.633</v>
      </c>
      <c r="S92" s="26">
        <f t="shared" si="60"/>
        <v>147877</v>
      </c>
      <c r="T92" s="26">
        <f t="shared" si="60"/>
        <v>114877</v>
      </c>
      <c r="U92" s="26">
        <f t="shared" si="60"/>
        <v>55229</v>
      </c>
      <c r="V92" s="26">
        <f t="shared" si="60"/>
        <v>59648</v>
      </c>
      <c r="W92" s="26">
        <f t="shared" si="60"/>
        <v>30000</v>
      </c>
      <c r="X92" s="26">
        <f t="shared" si="60"/>
        <v>3000</v>
      </c>
      <c r="Y92" s="26">
        <f t="shared" si="60"/>
        <v>147877.633</v>
      </c>
      <c r="Z92" s="21">
        <f>AA92+AD92+AE92</f>
        <v>8621</v>
      </c>
      <c r="AA92" s="21">
        <f t="shared" si="12"/>
        <v>8621</v>
      </c>
      <c r="AB92" s="26">
        <f aca="true" t="shared" si="61" ref="AB92:BC92">AB93+AB102+AB106+AB111</f>
        <v>5000</v>
      </c>
      <c r="AC92" s="26">
        <f t="shared" si="61"/>
        <v>3621</v>
      </c>
      <c r="AD92" s="26">
        <f t="shared" si="61"/>
        <v>0</v>
      </c>
      <c r="AE92" s="26">
        <f t="shared" si="61"/>
        <v>0</v>
      </c>
      <c r="AF92" s="26">
        <f t="shared" si="61"/>
        <v>16764</v>
      </c>
      <c r="AG92" s="26">
        <f t="shared" si="61"/>
        <v>16764</v>
      </c>
      <c r="AH92" s="26">
        <f t="shared" si="61"/>
        <v>13963</v>
      </c>
      <c r="AI92" s="26">
        <f t="shared" si="61"/>
        <v>2801</v>
      </c>
      <c r="AJ92" s="26">
        <f t="shared" si="61"/>
        <v>0</v>
      </c>
      <c r="AK92" s="26">
        <f t="shared" si="61"/>
        <v>0</v>
      </c>
      <c r="AL92" s="26">
        <f t="shared" si="61"/>
        <v>34692</v>
      </c>
      <c r="AM92" s="26">
        <f t="shared" si="61"/>
        <v>18692</v>
      </c>
      <c r="AN92" s="26">
        <f t="shared" si="61"/>
        <v>9266</v>
      </c>
      <c r="AO92" s="26">
        <f t="shared" si="61"/>
        <v>9426</v>
      </c>
      <c r="AP92" s="26">
        <f t="shared" si="61"/>
        <v>15000</v>
      </c>
      <c r="AQ92" s="26">
        <f t="shared" si="61"/>
        <v>1000</v>
      </c>
      <c r="AR92" s="26">
        <f t="shared" si="61"/>
        <v>48800</v>
      </c>
      <c r="AS92" s="26">
        <f t="shared" si="61"/>
        <v>34800</v>
      </c>
      <c r="AT92" s="26">
        <f t="shared" si="61"/>
        <v>15000</v>
      </c>
      <c r="AU92" s="26">
        <f t="shared" si="61"/>
        <v>19800</v>
      </c>
      <c r="AV92" s="26">
        <f t="shared" si="61"/>
        <v>15000</v>
      </c>
      <c r="AW92" s="26">
        <f t="shared" si="61"/>
        <v>1000</v>
      </c>
      <c r="AX92" s="26">
        <f t="shared" si="61"/>
        <v>37000</v>
      </c>
      <c r="AY92" s="26">
        <f t="shared" si="61"/>
        <v>36000</v>
      </c>
      <c r="AZ92" s="26">
        <f t="shared" si="61"/>
        <v>12000</v>
      </c>
      <c r="BA92" s="26">
        <f t="shared" si="61"/>
        <v>24000</v>
      </c>
      <c r="BB92" s="26">
        <f t="shared" si="61"/>
        <v>0</v>
      </c>
      <c r="BC92" s="26">
        <f t="shared" si="61"/>
        <v>1000</v>
      </c>
      <c r="BD92" s="26"/>
      <c r="BE92" s="184">
        <f>SUM(BE93:BE112)/2</f>
        <v>0</v>
      </c>
    </row>
    <row r="93" spans="1:57" s="76" customFormat="1" ht="24" customHeight="1">
      <c r="A93" s="72" t="s">
        <v>8</v>
      </c>
      <c r="B93" s="73" t="s">
        <v>121</v>
      </c>
      <c r="C93" s="74"/>
      <c r="D93" s="74"/>
      <c r="E93" s="75">
        <f aca="true" t="shared" si="62" ref="E93:Y93">SUM(E94:E101)</f>
        <v>106624.294</v>
      </c>
      <c r="F93" s="75">
        <f t="shared" si="62"/>
        <v>106624.294</v>
      </c>
      <c r="G93" s="75">
        <f t="shared" si="62"/>
        <v>0</v>
      </c>
      <c r="H93" s="75">
        <f t="shared" si="62"/>
        <v>0</v>
      </c>
      <c r="I93" s="75">
        <f t="shared" si="62"/>
        <v>746.6610000000001</v>
      </c>
      <c r="J93" s="75">
        <f t="shared" si="62"/>
        <v>746.6610000000001</v>
      </c>
      <c r="K93" s="75">
        <f t="shared" si="62"/>
        <v>0</v>
      </c>
      <c r="L93" s="75">
        <f t="shared" si="62"/>
        <v>746.6610000000001</v>
      </c>
      <c r="M93" s="75">
        <f t="shared" si="62"/>
        <v>0</v>
      </c>
      <c r="N93" s="75">
        <f t="shared" si="62"/>
        <v>0</v>
      </c>
      <c r="O93" s="75">
        <f t="shared" si="62"/>
        <v>0</v>
      </c>
      <c r="P93" s="75">
        <f t="shared" si="62"/>
        <v>746.6610000000001</v>
      </c>
      <c r="Q93" s="75">
        <f t="shared" si="62"/>
        <v>746.6610000000001</v>
      </c>
      <c r="R93" s="75">
        <f t="shared" si="62"/>
        <v>97877.633</v>
      </c>
      <c r="S93" s="75">
        <f t="shared" si="62"/>
        <v>97877</v>
      </c>
      <c r="T93" s="75">
        <f t="shared" si="62"/>
        <v>66877</v>
      </c>
      <c r="U93" s="75">
        <f t="shared" si="62"/>
        <v>34445</v>
      </c>
      <c r="V93" s="75">
        <f t="shared" si="62"/>
        <v>32432</v>
      </c>
      <c r="W93" s="75">
        <f t="shared" si="62"/>
        <v>30000</v>
      </c>
      <c r="X93" s="75">
        <f t="shared" si="62"/>
        <v>1000</v>
      </c>
      <c r="Y93" s="75">
        <f t="shared" si="62"/>
        <v>97877.633</v>
      </c>
      <c r="Z93" s="21">
        <f t="shared" si="55"/>
        <v>8121</v>
      </c>
      <c r="AA93" s="21">
        <f aca="true" t="shared" si="63" ref="AA93:AA117">AB93+AC93</f>
        <v>8121</v>
      </c>
      <c r="AB93" s="75">
        <f aca="true" t="shared" si="64" ref="AB93:BE93">SUM(AB94:AB101)</f>
        <v>5000</v>
      </c>
      <c r="AC93" s="75">
        <f t="shared" si="64"/>
        <v>3121</v>
      </c>
      <c r="AD93" s="75">
        <f t="shared" si="64"/>
        <v>0</v>
      </c>
      <c r="AE93" s="75">
        <f t="shared" si="64"/>
        <v>0</v>
      </c>
      <c r="AF93" s="75">
        <f t="shared" si="64"/>
        <v>11264</v>
      </c>
      <c r="AG93" s="75">
        <f t="shared" si="64"/>
        <v>11264</v>
      </c>
      <c r="AH93" s="75">
        <f t="shared" si="64"/>
        <v>10679</v>
      </c>
      <c r="AI93" s="75">
        <f t="shared" si="64"/>
        <v>585</v>
      </c>
      <c r="AJ93" s="75">
        <f t="shared" si="64"/>
        <v>0</v>
      </c>
      <c r="AK93" s="75">
        <f t="shared" si="64"/>
        <v>0</v>
      </c>
      <c r="AL93" s="75">
        <f t="shared" si="64"/>
        <v>22692</v>
      </c>
      <c r="AM93" s="75">
        <f t="shared" si="64"/>
        <v>7692</v>
      </c>
      <c r="AN93" s="75">
        <f t="shared" si="64"/>
        <v>4766</v>
      </c>
      <c r="AO93" s="75">
        <f t="shared" si="64"/>
        <v>2926</v>
      </c>
      <c r="AP93" s="75">
        <f t="shared" si="64"/>
        <v>15000</v>
      </c>
      <c r="AQ93" s="75">
        <f t="shared" si="64"/>
        <v>0</v>
      </c>
      <c r="AR93" s="75">
        <f t="shared" si="64"/>
        <v>36800</v>
      </c>
      <c r="AS93" s="75">
        <f t="shared" si="64"/>
        <v>21800</v>
      </c>
      <c r="AT93" s="75">
        <f t="shared" si="64"/>
        <v>10000</v>
      </c>
      <c r="AU93" s="75">
        <f t="shared" si="64"/>
        <v>11800</v>
      </c>
      <c r="AV93" s="75">
        <f t="shared" si="64"/>
        <v>15000</v>
      </c>
      <c r="AW93" s="75">
        <f t="shared" si="64"/>
        <v>0</v>
      </c>
      <c r="AX93" s="75">
        <f t="shared" si="64"/>
        <v>19000</v>
      </c>
      <c r="AY93" s="75">
        <f t="shared" si="64"/>
        <v>18000</v>
      </c>
      <c r="AZ93" s="75">
        <f t="shared" si="64"/>
        <v>4000</v>
      </c>
      <c r="BA93" s="75">
        <f t="shared" si="64"/>
        <v>14000</v>
      </c>
      <c r="BB93" s="75">
        <f t="shared" si="64"/>
        <v>0</v>
      </c>
      <c r="BC93" s="75">
        <f t="shared" si="64"/>
        <v>1000</v>
      </c>
      <c r="BD93" s="75"/>
      <c r="BE93" s="192">
        <f t="shared" si="64"/>
        <v>0</v>
      </c>
    </row>
    <row r="94" spans="1:57" s="54" customFormat="1" ht="108">
      <c r="A94" s="47"/>
      <c r="B94" s="36" t="s">
        <v>70</v>
      </c>
      <c r="C94" s="9" t="s">
        <v>129</v>
      </c>
      <c r="D94" s="56" t="s">
        <v>200</v>
      </c>
      <c r="E94" s="48">
        <v>12673</v>
      </c>
      <c r="F94" s="48">
        <f aca="true" t="shared" si="65" ref="F94:F99">E94</f>
        <v>12673</v>
      </c>
      <c r="G94" s="57"/>
      <c r="H94" s="48"/>
      <c r="I94" s="48">
        <f>J94+N94+O94</f>
        <v>246.661</v>
      </c>
      <c r="J94" s="48">
        <f>K94+L94+M94</f>
        <v>246.661</v>
      </c>
      <c r="K94" s="49"/>
      <c r="L94" s="49">
        <v>246.661</v>
      </c>
      <c r="M94" s="58"/>
      <c r="N94" s="58"/>
      <c r="O94" s="58"/>
      <c r="P94" s="21">
        <f>G94+I94</f>
        <v>246.661</v>
      </c>
      <c r="Q94" s="21">
        <f>I94+G94</f>
        <v>246.661</v>
      </c>
      <c r="R94" s="21">
        <f aca="true" t="shared" si="66" ref="R94:R99">Y94</f>
        <v>12426.339</v>
      </c>
      <c r="S94" s="21">
        <f t="shared" si="53"/>
        <v>12426</v>
      </c>
      <c r="T94" s="21">
        <f aca="true" t="shared" si="67" ref="T94:T99">U94+V94</f>
        <v>12426</v>
      </c>
      <c r="U94" s="131">
        <f t="shared" si="54"/>
        <v>7879</v>
      </c>
      <c r="V94" s="131">
        <f t="shared" si="54"/>
        <v>4547</v>
      </c>
      <c r="W94" s="21">
        <f t="shared" si="54"/>
        <v>0</v>
      </c>
      <c r="X94" s="21">
        <f t="shared" si="54"/>
        <v>0</v>
      </c>
      <c r="Y94" s="109">
        <f aca="true" t="shared" si="68" ref="Y94:Y99">E94-P94</f>
        <v>12426.339</v>
      </c>
      <c r="Z94" s="21">
        <f t="shared" si="55"/>
        <v>5621</v>
      </c>
      <c r="AA94" s="21">
        <f t="shared" si="63"/>
        <v>5621</v>
      </c>
      <c r="AB94" s="30">
        <v>4000</v>
      </c>
      <c r="AC94" s="51">
        <f>2000-379</f>
        <v>1621</v>
      </c>
      <c r="AD94" s="50"/>
      <c r="AE94" s="50"/>
      <c r="AF94" s="21">
        <f aca="true" t="shared" si="69" ref="AF94:AF99">AG94+AJ94+AK94</f>
        <v>3879</v>
      </c>
      <c r="AG94" s="21">
        <f aca="true" t="shared" si="70" ref="AG94:AG99">AH94+AI94</f>
        <v>3879</v>
      </c>
      <c r="AH94" s="52">
        <v>3879</v>
      </c>
      <c r="AI94" s="52"/>
      <c r="AJ94" s="52"/>
      <c r="AK94" s="52"/>
      <c r="AL94" s="21">
        <f aca="true" t="shared" si="71" ref="AL94:AL99">AM94+AP94+AQ94</f>
        <v>2926</v>
      </c>
      <c r="AM94" s="21">
        <f aca="true" t="shared" si="72" ref="AM94:AM99">AN94+AO94</f>
        <v>2926</v>
      </c>
      <c r="AN94" s="52"/>
      <c r="AO94" s="52">
        <v>2926</v>
      </c>
      <c r="AP94" s="52"/>
      <c r="AQ94" s="52"/>
      <c r="AR94" s="21">
        <f aca="true" t="shared" si="73" ref="AR94:AR99">AS94+AV94+AW94</f>
        <v>0</v>
      </c>
      <c r="AS94" s="21">
        <f aca="true" t="shared" si="74" ref="AS94:AS99">AT94+AU94</f>
        <v>0</v>
      </c>
      <c r="AT94" s="52"/>
      <c r="AU94" s="52"/>
      <c r="AV94" s="52"/>
      <c r="AW94" s="52"/>
      <c r="AX94" s="53">
        <f aca="true" t="shared" si="75" ref="AX94:AX99">AY94+BB94+BC94</f>
        <v>0</v>
      </c>
      <c r="AY94" s="53">
        <f aca="true" t="shared" si="76" ref="AY94:AY99">AZ94+BA94</f>
        <v>0</v>
      </c>
      <c r="AZ94" s="52"/>
      <c r="BA94" s="52"/>
      <c r="BB94" s="52"/>
      <c r="BC94" s="52"/>
      <c r="BD94" s="186" t="s">
        <v>218</v>
      </c>
      <c r="BE94" s="189" t="s">
        <v>191</v>
      </c>
    </row>
    <row r="95" spans="1:57" s="54" customFormat="1" ht="108">
      <c r="A95" s="69"/>
      <c r="B95" s="36" t="s">
        <v>71</v>
      </c>
      <c r="C95" s="9" t="s">
        <v>129</v>
      </c>
      <c r="D95" s="56" t="s">
        <v>201</v>
      </c>
      <c r="E95" s="48">
        <v>3085</v>
      </c>
      <c r="F95" s="48">
        <f t="shared" si="65"/>
        <v>3085</v>
      </c>
      <c r="G95" s="48"/>
      <c r="H95" s="48"/>
      <c r="I95" s="48">
        <f>J95+N95+O95</f>
        <v>500</v>
      </c>
      <c r="J95" s="48">
        <f>K95+L95+M95</f>
        <v>500</v>
      </c>
      <c r="K95" s="49"/>
      <c r="L95" s="49">
        <v>500</v>
      </c>
      <c r="M95" s="50"/>
      <c r="N95" s="50"/>
      <c r="O95" s="50"/>
      <c r="P95" s="21">
        <f>G95+I95</f>
        <v>500</v>
      </c>
      <c r="Q95" s="21">
        <f>I95+G95</f>
        <v>500</v>
      </c>
      <c r="R95" s="21">
        <f t="shared" si="66"/>
        <v>2585</v>
      </c>
      <c r="S95" s="21">
        <f t="shared" si="53"/>
        <v>2585</v>
      </c>
      <c r="T95" s="21">
        <f t="shared" si="67"/>
        <v>2585</v>
      </c>
      <c r="U95" s="131">
        <f t="shared" si="54"/>
        <v>1000</v>
      </c>
      <c r="V95" s="131">
        <f t="shared" si="54"/>
        <v>1585</v>
      </c>
      <c r="W95" s="21">
        <f t="shared" si="54"/>
        <v>0</v>
      </c>
      <c r="X95" s="21">
        <f t="shared" si="54"/>
        <v>0</v>
      </c>
      <c r="Y95" s="111">
        <f>E95-P95</f>
        <v>2585</v>
      </c>
      <c r="Z95" s="21">
        <f t="shared" si="55"/>
        <v>2000</v>
      </c>
      <c r="AA95" s="21">
        <f t="shared" si="63"/>
        <v>2000</v>
      </c>
      <c r="AB95" s="30">
        <v>1000</v>
      </c>
      <c r="AC95" s="51">
        <v>1000</v>
      </c>
      <c r="AD95" s="50"/>
      <c r="AE95" s="50"/>
      <c r="AF95" s="21">
        <f t="shared" si="69"/>
        <v>585</v>
      </c>
      <c r="AG95" s="21">
        <f t="shared" si="70"/>
        <v>585</v>
      </c>
      <c r="AH95" s="52"/>
      <c r="AI95" s="52">
        <v>585</v>
      </c>
      <c r="AJ95" s="52"/>
      <c r="AK95" s="52"/>
      <c r="AL95" s="21">
        <f t="shared" si="71"/>
        <v>0</v>
      </c>
      <c r="AM95" s="21">
        <f t="shared" si="72"/>
        <v>0</v>
      </c>
      <c r="AN95" s="52"/>
      <c r="AO95" s="52"/>
      <c r="AP95" s="52"/>
      <c r="AQ95" s="52"/>
      <c r="AR95" s="21">
        <f t="shared" si="73"/>
        <v>0</v>
      </c>
      <c r="AS95" s="21">
        <f t="shared" si="74"/>
        <v>0</v>
      </c>
      <c r="AT95" s="52"/>
      <c r="AU95" s="52"/>
      <c r="AV95" s="52"/>
      <c r="AW95" s="52"/>
      <c r="AX95" s="61">
        <f t="shared" si="75"/>
        <v>0</v>
      </c>
      <c r="AY95" s="61">
        <f t="shared" si="76"/>
        <v>0</v>
      </c>
      <c r="AZ95" s="52"/>
      <c r="BA95" s="52"/>
      <c r="BB95" s="52"/>
      <c r="BC95" s="52"/>
      <c r="BD95" s="186" t="s">
        <v>218</v>
      </c>
      <c r="BE95" s="187" t="s">
        <v>189</v>
      </c>
    </row>
    <row r="96" spans="1:57" s="54" customFormat="1" ht="51">
      <c r="A96" s="69"/>
      <c r="B96" s="5" t="s">
        <v>124</v>
      </c>
      <c r="C96" s="9" t="s">
        <v>92</v>
      </c>
      <c r="D96" s="56" t="s">
        <v>202</v>
      </c>
      <c r="E96" s="48">
        <v>10866.294</v>
      </c>
      <c r="F96" s="48">
        <f t="shared" si="65"/>
        <v>10866.294</v>
      </c>
      <c r="G96" s="48"/>
      <c r="H96" s="48"/>
      <c r="I96" s="48"/>
      <c r="J96" s="48"/>
      <c r="K96" s="49"/>
      <c r="L96" s="49"/>
      <c r="M96" s="50"/>
      <c r="N96" s="50"/>
      <c r="O96" s="50"/>
      <c r="P96" s="21"/>
      <c r="Q96" s="21"/>
      <c r="R96" s="21">
        <f t="shared" si="66"/>
        <v>10866.294</v>
      </c>
      <c r="S96" s="21">
        <f t="shared" si="53"/>
        <v>10866</v>
      </c>
      <c r="T96" s="21">
        <f t="shared" si="67"/>
        <v>10866</v>
      </c>
      <c r="U96" s="131">
        <f t="shared" si="54"/>
        <v>7766</v>
      </c>
      <c r="V96" s="131">
        <f t="shared" si="54"/>
        <v>3100</v>
      </c>
      <c r="W96" s="21">
        <f t="shared" si="54"/>
        <v>0</v>
      </c>
      <c r="X96" s="21">
        <f t="shared" si="54"/>
        <v>0</v>
      </c>
      <c r="Y96" s="111">
        <f t="shared" si="68"/>
        <v>10866.294</v>
      </c>
      <c r="Z96" s="21">
        <f t="shared" si="55"/>
        <v>500</v>
      </c>
      <c r="AA96" s="21">
        <f t="shared" si="63"/>
        <v>500</v>
      </c>
      <c r="AB96" s="30"/>
      <c r="AC96" s="51">
        <v>500</v>
      </c>
      <c r="AD96" s="50"/>
      <c r="AE96" s="50"/>
      <c r="AF96" s="21">
        <f t="shared" si="69"/>
        <v>6000</v>
      </c>
      <c r="AG96" s="21">
        <f t="shared" si="70"/>
        <v>6000</v>
      </c>
      <c r="AH96" s="52">
        <v>6000</v>
      </c>
      <c r="AI96" s="52"/>
      <c r="AJ96" s="52"/>
      <c r="AK96" s="52"/>
      <c r="AL96" s="21">
        <f t="shared" si="71"/>
        <v>1766</v>
      </c>
      <c r="AM96" s="21">
        <f t="shared" si="72"/>
        <v>1766</v>
      </c>
      <c r="AN96" s="52">
        <v>1766</v>
      </c>
      <c r="AO96" s="52"/>
      <c r="AP96" s="52"/>
      <c r="AQ96" s="52"/>
      <c r="AR96" s="21">
        <f t="shared" si="73"/>
        <v>2600</v>
      </c>
      <c r="AS96" s="21">
        <f t="shared" si="74"/>
        <v>2600</v>
      </c>
      <c r="AT96" s="52"/>
      <c r="AU96" s="52">
        <v>2600</v>
      </c>
      <c r="AV96" s="52"/>
      <c r="AW96" s="52"/>
      <c r="AX96" s="61">
        <f t="shared" si="75"/>
        <v>0</v>
      </c>
      <c r="AY96" s="61">
        <f t="shared" si="76"/>
        <v>0</v>
      </c>
      <c r="AZ96" s="52"/>
      <c r="BA96" s="52"/>
      <c r="BB96" s="52"/>
      <c r="BC96" s="52"/>
      <c r="BD96" s="186" t="s">
        <v>218</v>
      </c>
      <c r="BE96" s="185"/>
    </row>
    <row r="97" spans="1:57" s="54" customFormat="1" ht="38.25">
      <c r="A97" s="47"/>
      <c r="B97" s="5" t="s">
        <v>183</v>
      </c>
      <c r="C97" s="9" t="s">
        <v>223</v>
      </c>
      <c r="D97" s="9"/>
      <c r="E97" s="48">
        <v>50000</v>
      </c>
      <c r="F97" s="48">
        <f>E97</f>
        <v>50000</v>
      </c>
      <c r="G97" s="48"/>
      <c r="H97" s="48"/>
      <c r="I97" s="48">
        <f>J97+N97+O97</f>
        <v>0</v>
      </c>
      <c r="J97" s="48">
        <f>K97+L97+M97</f>
        <v>0</v>
      </c>
      <c r="K97" s="49"/>
      <c r="L97" s="49"/>
      <c r="M97" s="50"/>
      <c r="N97" s="50"/>
      <c r="O97" s="50"/>
      <c r="P97" s="21">
        <f>G97+I97</f>
        <v>0</v>
      </c>
      <c r="Q97" s="21">
        <f>I97+G97</f>
        <v>0</v>
      </c>
      <c r="R97" s="21">
        <f>Y97</f>
        <v>50000</v>
      </c>
      <c r="S97" s="21">
        <f>T97+W97+X97</f>
        <v>50000</v>
      </c>
      <c r="T97" s="21">
        <f t="shared" si="67"/>
        <v>20000</v>
      </c>
      <c r="U97" s="131">
        <f aca="true" t="shared" si="77" ref="U97:X98">AB97+AH97+AN97++AT97+AZ97</f>
        <v>2000</v>
      </c>
      <c r="V97" s="131">
        <f t="shared" si="77"/>
        <v>18000</v>
      </c>
      <c r="W97" s="21">
        <f t="shared" si="77"/>
        <v>30000</v>
      </c>
      <c r="X97" s="21">
        <f t="shared" si="77"/>
        <v>0</v>
      </c>
      <c r="Y97" s="111">
        <f>E97-P97</f>
        <v>50000</v>
      </c>
      <c r="Z97" s="21">
        <f>AA97+AD97+AE97</f>
        <v>0</v>
      </c>
      <c r="AA97" s="21">
        <f>AB97+AC97</f>
        <v>0</v>
      </c>
      <c r="AB97" s="30"/>
      <c r="AC97" s="51"/>
      <c r="AD97" s="50"/>
      <c r="AE97" s="50"/>
      <c r="AF97" s="21">
        <f>AG97+AJ97+AK97</f>
        <v>0</v>
      </c>
      <c r="AG97" s="21">
        <f>AH97+AI97</f>
        <v>0</v>
      </c>
      <c r="AH97" s="52"/>
      <c r="AI97" s="52"/>
      <c r="AJ97" s="52"/>
      <c r="AK97" s="52"/>
      <c r="AL97" s="21">
        <f>AM97+AP97+AQ97</f>
        <v>17000</v>
      </c>
      <c r="AM97" s="21">
        <f>AN97+AO97</f>
        <v>2000</v>
      </c>
      <c r="AN97" s="52">
        <v>2000</v>
      </c>
      <c r="AO97" s="52"/>
      <c r="AP97" s="52">
        <v>15000</v>
      </c>
      <c r="AQ97" s="52"/>
      <c r="AR97" s="21">
        <f>AS97+AV97+AW97</f>
        <v>23000</v>
      </c>
      <c r="AS97" s="21">
        <f t="shared" si="74"/>
        <v>8000</v>
      </c>
      <c r="AT97" s="52"/>
      <c r="AU97" s="52">
        <v>8000</v>
      </c>
      <c r="AV97" s="52">
        <v>15000</v>
      </c>
      <c r="AW97" s="52"/>
      <c r="AX97" s="61">
        <f>AY97+BB97+BC97</f>
        <v>10000</v>
      </c>
      <c r="AY97" s="61">
        <f>AZ97+BA97</f>
        <v>10000</v>
      </c>
      <c r="AZ97" s="52"/>
      <c r="BA97" s="52">
        <v>10000</v>
      </c>
      <c r="BB97" s="52"/>
      <c r="BC97" s="52"/>
      <c r="BD97" s="186" t="s">
        <v>218</v>
      </c>
      <c r="BE97" s="185"/>
    </row>
    <row r="98" spans="1:57" s="54" customFormat="1" ht="25.5">
      <c r="A98" s="69"/>
      <c r="B98" s="36" t="s">
        <v>97</v>
      </c>
      <c r="C98" s="9" t="s">
        <v>129</v>
      </c>
      <c r="D98" s="9"/>
      <c r="E98" s="48">
        <v>4000</v>
      </c>
      <c r="F98" s="48">
        <f t="shared" si="65"/>
        <v>4000</v>
      </c>
      <c r="G98" s="48"/>
      <c r="H98" s="48"/>
      <c r="I98" s="48"/>
      <c r="J98" s="48"/>
      <c r="K98" s="49"/>
      <c r="L98" s="49"/>
      <c r="M98" s="50"/>
      <c r="N98" s="50"/>
      <c r="O98" s="50"/>
      <c r="P98" s="21"/>
      <c r="Q98" s="21"/>
      <c r="R98" s="21">
        <f t="shared" si="66"/>
        <v>4000</v>
      </c>
      <c r="S98" s="21">
        <f>T98+W98+X98</f>
        <v>4000</v>
      </c>
      <c r="T98" s="21">
        <f t="shared" si="67"/>
        <v>4000</v>
      </c>
      <c r="U98" s="131">
        <f t="shared" si="77"/>
        <v>2800</v>
      </c>
      <c r="V98" s="131">
        <f t="shared" si="77"/>
        <v>1200</v>
      </c>
      <c r="W98" s="21">
        <f t="shared" si="77"/>
        <v>0</v>
      </c>
      <c r="X98" s="21">
        <f t="shared" si="77"/>
        <v>0</v>
      </c>
      <c r="Y98" s="111">
        <f>E98-P98</f>
        <v>4000</v>
      </c>
      <c r="Z98" s="21">
        <f>AA98+AD98+AE98</f>
        <v>0</v>
      </c>
      <c r="AA98" s="21">
        <f>AB98+AC98</f>
        <v>0</v>
      </c>
      <c r="AB98" s="30"/>
      <c r="AC98" s="51"/>
      <c r="AD98" s="50"/>
      <c r="AE98" s="50"/>
      <c r="AF98" s="21">
        <f t="shared" si="69"/>
        <v>800</v>
      </c>
      <c r="AG98" s="21">
        <f t="shared" si="70"/>
        <v>800</v>
      </c>
      <c r="AH98" s="52">
        <v>800</v>
      </c>
      <c r="AI98" s="52"/>
      <c r="AJ98" s="52"/>
      <c r="AK98" s="52"/>
      <c r="AL98" s="21">
        <f t="shared" si="71"/>
        <v>1000</v>
      </c>
      <c r="AM98" s="21">
        <f t="shared" si="72"/>
        <v>1000</v>
      </c>
      <c r="AN98" s="52">
        <v>1000</v>
      </c>
      <c r="AO98" s="52"/>
      <c r="AP98" s="52"/>
      <c r="AQ98" s="52"/>
      <c r="AR98" s="21">
        <f t="shared" si="73"/>
        <v>2200</v>
      </c>
      <c r="AS98" s="21">
        <f t="shared" si="74"/>
        <v>2200</v>
      </c>
      <c r="AT98" s="52">
        <v>1000</v>
      </c>
      <c r="AU98" s="52">
        <v>1200</v>
      </c>
      <c r="AV98" s="52"/>
      <c r="AW98" s="52"/>
      <c r="AX98" s="61">
        <f t="shared" si="75"/>
        <v>0</v>
      </c>
      <c r="AY98" s="61">
        <f t="shared" si="76"/>
        <v>0</v>
      </c>
      <c r="AZ98" s="52"/>
      <c r="BA98" s="52"/>
      <c r="BB98" s="52"/>
      <c r="BC98" s="52"/>
      <c r="BD98" s="52"/>
      <c r="BE98" s="187"/>
    </row>
    <row r="99" spans="1:57" s="54" customFormat="1" ht="25.5">
      <c r="A99" s="138"/>
      <c r="B99" s="35" t="s">
        <v>214</v>
      </c>
      <c r="C99" s="139" t="s">
        <v>129</v>
      </c>
      <c r="D99" s="139"/>
      <c r="E99" s="140">
        <v>12000</v>
      </c>
      <c r="F99" s="48">
        <f t="shared" si="65"/>
        <v>12000</v>
      </c>
      <c r="G99" s="48"/>
      <c r="H99" s="48"/>
      <c r="I99" s="48">
        <f>J99+N99+O99</f>
        <v>0</v>
      </c>
      <c r="J99" s="48">
        <f>K99+L99+M99</f>
        <v>0</v>
      </c>
      <c r="K99" s="49"/>
      <c r="L99" s="49"/>
      <c r="M99" s="50"/>
      <c r="N99" s="50"/>
      <c r="O99" s="50"/>
      <c r="P99" s="21">
        <f>G99+I99</f>
        <v>0</v>
      </c>
      <c r="Q99" s="21">
        <f>I99+G99</f>
        <v>0</v>
      </c>
      <c r="R99" s="21">
        <f t="shared" si="66"/>
        <v>12000</v>
      </c>
      <c r="S99" s="21">
        <f t="shared" si="53"/>
        <v>12000</v>
      </c>
      <c r="T99" s="21">
        <f t="shared" si="67"/>
        <v>12000</v>
      </c>
      <c r="U99" s="131">
        <f t="shared" si="54"/>
        <v>9000</v>
      </c>
      <c r="V99" s="131">
        <f t="shared" si="54"/>
        <v>3000</v>
      </c>
      <c r="W99" s="21">
        <f t="shared" si="54"/>
        <v>0</v>
      </c>
      <c r="X99" s="21">
        <f t="shared" si="54"/>
        <v>0</v>
      </c>
      <c r="Y99" s="111">
        <f t="shared" si="68"/>
        <v>12000</v>
      </c>
      <c r="Z99" s="21">
        <f t="shared" si="55"/>
        <v>0</v>
      </c>
      <c r="AA99" s="21">
        <f t="shared" si="63"/>
        <v>0</v>
      </c>
      <c r="AB99" s="30"/>
      <c r="AC99" s="51"/>
      <c r="AD99" s="50"/>
      <c r="AE99" s="50"/>
      <c r="AF99" s="21">
        <f t="shared" si="69"/>
        <v>0</v>
      </c>
      <c r="AG99" s="21">
        <f t="shared" si="70"/>
        <v>0</v>
      </c>
      <c r="AH99" s="52"/>
      <c r="AI99" s="52"/>
      <c r="AJ99" s="52"/>
      <c r="AK99" s="52"/>
      <c r="AL99" s="21">
        <f t="shared" si="71"/>
        <v>0</v>
      </c>
      <c r="AM99" s="21">
        <f t="shared" si="72"/>
        <v>0</v>
      </c>
      <c r="AN99" s="52"/>
      <c r="AO99" s="52"/>
      <c r="AP99" s="52"/>
      <c r="AQ99" s="52"/>
      <c r="AR99" s="21">
        <f t="shared" si="73"/>
        <v>9000</v>
      </c>
      <c r="AS99" s="21">
        <f t="shared" si="74"/>
        <v>9000</v>
      </c>
      <c r="AT99" s="52">
        <v>9000</v>
      </c>
      <c r="AU99" s="52"/>
      <c r="AV99" s="52"/>
      <c r="AW99" s="52"/>
      <c r="AX99" s="61">
        <f t="shared" si="75"/>
        <v>3000</v>
      </c>
      <c r="AY99" s="61">
        <f t="shared" si="76"/>
        <v>3000</v>
      </c>
      <c r="AZ99" s="52"/>
      <c r="BA99" s="52">
        <v>3000</v>
      </c>
      <c r="BB99" s="52"/>
      <c r="BC99" s="52"/>
      <c r="BD99" s="52"/>
      <c r="BE99" s="187"/>
    </row>
    <row r="100" spans="1:57" s="71" customFormat="1" ht="25.5">
      <c r="A100" s="47"/>
      <c r="B100" s="5" t="s">
        <v>195</v>
      </c>
      <c r="C100" s="9" t="s">
        <v>92</v>
      </c>
      <c r="D100" s="9"/>
      <c r="E100" s="48">
        <v>10000</v>
      </c>
      <c r="F100" s="48">
        <f>E100</f>
        <v>10000</v>
      </c>
      <c r="G100" s="48"/>
      <c r="H100" s="48"/>
      <c r="I100" s="48">
        <f>J100+N100+O100</f>
        <v>0</v>
      </c>
      <c r="J100" s="48">
        <f>K100+L100+M100</f>
        <v>0</v>
      </c>
      <c r="K100" s="49"/>
      <c r="L100" s="49"/>
      <c r="M100" s="50"/>
      <c r="N100" s="50"/>
      <c r="O100" s="50"/>
      <c r="P100" s="21">
        <f>G100+I100</f>
        <v>0</v>
      </c>
      <c r="Q100" s="21">
        <f>I100+G100</f>
        <v>0</v>
      </c>
      <c r="R100" s="21">
        <v>4000</v>
      </c>
      <c r="S100" s="21">
        <f>T100+W100+X100</f>
        <v>4000</v>
      </c>
      <c r="T100" s="21">
        <f>U100+V100</f>
        <v>4000</v>
      </c>
      <c r="U100" s="131">
        <f>AB100+AH100+AN100++AT100+AZ100</f>
        <v>4000</v>
      </c>
      <c r="V100" s="131">
        <f>AC100+AI100+AO100++AU100+BA100</f>
        <v>0</v>
      </c>
      <c r="W100" s="21">
        <f>AD100+AJ100+AP100++AV100+BB100</f>
        <v>0</v>
      </c>
      <c r="X100" s="21">
        <f>AE100+AK100+AQ100++AW100+BC100</f>
        <v>0</v>
      </c>
      <c r="Y100" s="28">
        <v>4000</v>
      </c>
      <c r="Z100" s="21">
        <f>AA100+AD100+AE100</f>
        <v>0</v>
      </c>
      <c r="AA100" s="21">
        <f>AB100+AC100</f>
        <v>0</v>
      </c>
      <c r="AB100" s="30"/>
      <c r="AC100" s="51"/>
      <c r="AD100" s="50"/>
      <c r="AE100" s="50"/>
      <c r="AF100" s="21">
        <f>AG100+AJ100+AK100</f>
        <v>0</v>
      </c>
      <c r="AG100" s="21">
        <f>AH100+AI100</f>
        <v>0</v>
      </c>
      <c r="AH100" s="52"/>
      <c r="AI100" s="52"/>
      <c r="AJ100" s="52"/>
      <c r="AK100" s="52"/>
      <c r="AL100" s="21">
        <f>AM100+AP100+AQ100</f>
        <v>0</v>
      </c>
      <c r="AM100" s="21">
        <f>AN100+AO100</f>
        <v>0</v>
      </c>
      <c r="AN100" s="52"/>
      <c r="AO100" s="52"/>
      <c r="AP100" s="52"/>
      <c r="AQ100" s="52"/>
      <c r="AR100" s="21">
        <f>AS100+AV100+AW100</f>
        <v>0</v>
      </c>
      <c r="AS100" s="21">
        <f>AT100+AU100</f>
        <v>0</v>
      </c>
      <c r="AT100" s="52"/>
      <c r="AU100" s="52"/>
      <c r="AV100" s="52"/>
      <c r="AW100" s="52"/>
      <c r="AX100" s="61">
        <f>AY100+BB100+BC100</f>
        <v>4000</v>
      </c>
      <c r="AY100" s="61">
        <f>AZ100+BA100</f>
        <v>4000</v>
      </c>
      <c r="AZ100" s="52">
        <v>4000</v>
      </c>
      <c r="BA100" s="52"/>
      <c r="BB100" s="52"/>
      <c r="BC100" s="52"/>
      <c r="BD100" s="52"/>
      <c r="BE100" s="187"/>
    </row>
    <row r="101" spans="1:57" s="71" customFormat="1" ht="25.5">
      <c r="A101" s="47"/>
      <c r="B101" s="5" t="s">
        <v>217</v>
      </c>
      <c r="C101" s="9" t="s">
        <v>37</v>
      </c>
      <c r="D101" s="9"/>
      <c r="E101" s="48">
        <v>4000</v>
      </c>
      <c r="F101" s="48">
        <f>E101</f>
        <v>4000</v>
      </c>
      <c r="G101" s="48"/>
      <c r="H101" s="48"/>
      <c r="I101" s="48">
        <f>J101+N101+O101</f>
        <v>0</v>
      </c>
      <c r="J101" s="48">
        <f>K101+L101+M101</f>
        <v>0</v>
      </c>
      <c r="K101" s="49"/>
      <c r="L101" s="49"/>
      <c r="M101" s="50"/>
      <c r="N101" s="50"/>
      <c r="O101" s="50"/>
      <c r="P101" s="21">
        <f>G101+I101</f>
        <v>0</v>
      </c>
      <c r="Q101" s="21">
        <f>I101+G101</f>
        <v>0</v>
      </c>
      <c r="R101" s="21">
        <v>2000</v>
      </c>
      <c r="S101" s="21">
        <f>T101+W101+X101</f>
        <v>2000</v>
      </c>
      <c r="T101" s="21">
        <f>U101+V101</f>
        <v>1000</v>
      </c>
      <c r="U101" s="131">
        <f t="shared" si="54"/>
        <v>0</v>
      </c>
      <c r="V101" s="131">
        <f t="shared" si="54"/>
        <v>1000</v>
      </c>
      <c r="W101" s="21">
        <f t="shared" si="54"/>
        <v>0</v>
      </c>
      <c r="X101" s="21">
        <f t="shared" si="54"/>
        <v>1000</v>
      </c>
      <c r="Y101" s="28">
        <v>2000</v>
      </c>
      <c r="Z101" s="21">
        <f>AA101+AD101+AE101</f>
        <v>0</v>
      </c>
      <c r="AA101" s="21">
        <f>AB101+AC101</f>
        <v>0</v>
      </c>
      <c r="AB101" s="30"/>
      <c r="AC101" s="51"/>
      <c r="AD101" s="50"/>
      <c r="AE101" s="50"/>
      <c r="AF101" s="21">
        <f>AG101+AJ101+AK101</f>
        <v>0</v>
      </c>
      <c r="AG101" s="21">
        <f>AH101+AI101</f>
        <v>0</v>
      </c>
      <c r="AH101" s="52"/>
      <c r="AI101" s="52"/>
      <c r="AJ101" s="52"/>
      <c r="AK101" s="52"/>
      <c r="AL101" s="21">
        <f>AM101+AP101+AQ101</f>
        <v>0</v>
      </c>
      <c r="AM101" s="21">
        <f>AN101+AO101</f>
        <v>0</v>
      </c>
      <c r="AN101" s="52"/>
      <c r="AO101" s="52"/>
      <c r="AP101" s="52"/>
      <c r="AQ101" s="52"/>
      <c r="AR101" s="21">
        <f>AS101+AV101+AW101</f>
        <v>0</v>
      </c>
      <c r="AS101" s="21">
        <f>AT101+AU101</f>
        <v>0</v>
      </c>
      <c r="AT101" s="52"/>
      <c r="AU101" s="52"/>
      <c r="AV101" s="52"/>
      <c r="AW101" s="52"/>
      <c r="AX101" s="61">
        <f>AY101+BB101+BC101</f>
        <v>2000</v>
      </c>
      <c r="AY101" s="61">
        <f>AZ101+BA101</f>
        <v>1000</v>
      </c>
      <c r="AZ101" s="52"/>
      <c r="BA101" s="52">
        <v>1000</v>
      </c>
      <c r="BB101" s="52"/>
      <c r="BC101" s="52">
        <v>1000</v>
      </c>
      <c r="BD101" s="52"/>
      <c r="BE101" s="187"/>
    </row>
    <row r="102" spans="1:57" s="34" customFormat="1" ht="25.5">
      <c r="A102" s="72" t="s">
        <v>9</v>
      </c>
      <c r="B102" s="59" t="s">
        <v>113</v>
      </c>
      <c r="C102" s="74"/>
      <c r="D102" s="74"/>
      <c r="E102" s="75">
        <f aca="true" t="shared" si="78" ref="E102:R102">SUM(E103:E105)</f>
        <v>34000</v>
      </c>
      <c r="F102" s="75">
        <f t="shared" si="78"/>
        <v>34000</v>
      </c>
      <c r="G102" s="75">
        <f t="shared" si="78"/>
        <v>0</v>
      </c>
      <c r="H102" s="75">
        <f t="shared" si="78"/>
        <v>0</v>
      </c>
      <c r="I102" s="75">
        <f t="shared" si="78"/>
        <v>0</v>
      </c>
      <c r="J102" s="75">
        <f t="shared" si="78"/>
        <v>0</v>
      </c>
      <c r="K102" s="75">
        <f t="shared" si="78"/>
        <v>0</v>
      </c>
      <c r="L102" s="75">
        <f t="shared" si="78"/>
        <v>0</v>
      </c>
      <c r="M102" s="75">
        <f t="shared" si="78"/>
        <v>0</v>
      </c>
      <c r="N102" s="75">
        <f t="shared" si="78"/>
        <v>0</v>
      </c>
      <c r="O102" s="75">
        <f t="shared" si="78"/>
        <v>0</v>
      </c>
      <c r="P102" s="75">
        <f t="shared" si="78"/>
        <v>0</v>
      </c>
      <c r="Q102" s="75">
        <f t="shared" si="78"/>
        <v>0</v>
      </c>
      <c r="R102" s="75">
        <f t="shared" si="78"/>
        <v>16500</v>
      </c>
      <c r="S102" s="21">
        <f t="shared" si="53"/>
        <v>16500</v>
      </c>
      <c r="T102" s="75">
        <f>SUM(T103:T105)</f>
        <v>14500</v>
      </c>
      <c r="U102" s="131">
        <f t="shared" si="54"/>
        <v>7000</v>
      </c>
      <c r="V102" s="131">
        <f t="shared" si="54"/>
        <v>7500</v>
      </c>
      <c r="W102" s="21">
        <f t="shared" si="54"/>
        <v>0</v>
      </c>
      <c r="X102" s="21">
        <f t="shared" si="54"/>
        <v>2000</v>
      </c>
      <c r="Y102" s="75">
        <f>SUM(Y103:Y105)</f>
        <v>16500</v>
      </c>
      <c r="Z102" s="21">
        <f t="shared" si="55"/>
        <v>0</v>
      </c>
      <c r="AA102" s="21">
        <f t="shared" si="63"/>
        <v>0</v>
      </c>
      <c r="AB102" s="75">
        <f aca="true" t="shared" si="79" ref="AB102:BC102">SUM(AB103:AB105)</f>
        <v>0</v>
      </c>
      <c r="AC102" s="75">
        <f t="shared" si="79"/>
        <v>0</v>
      </c>
      <c r="AD102" s="75">
        <f t="shared" si="79"/>
        <v>0</v>
      </c>
      <c r="AE102" s="75">
        <f t="shared" si="79"/>
        <v>0</v>
      </c>
      <c r="AF102" s="75">
        <f t="shared" si="79"/>
        <v>0</v>
      </c>
      <c r="AG102" s="75">
        <f t="shared" si="79"/>
        <v>0</v>
      </c>
      <c r="AH102" s="75">
        <f t="shared" si="79"/>
        <v>0</v>
      </c>
      <c r="AI102" s="75">
        <f t="shared" si="79"/>
        <v>0</v>
      </c>
      <c r="AJ102" s="75">
        <f t="shared" si="79"/>
        <v>0</v>
      </c>
      <c r="AK102" s="75">
        <f t="shared" si="79"/>
        <v>0</v>
      </c>
      <c r="AL102" s="75">
        <f t="shared" si="79"/>
        <v>5000</v>
      </c>
      <c r="AM102" s="75">
        <f t="shared" si="79"/>
        <v>4000</v>
      </c>
      <c r="AN102" s="75">
        <f t="shared" si="79"/>
        <v>0</v>
      </c>
      <c r="AO102" s="75">
        <f t="shared" si="79"/>
        <v>4000</v>
      </c>
      <c r="AP102" s="75">
        <f t="shared" si="79"/>
        <v>0</v>
      </c>
      <c r="AQ102" s="75">
        <f t="shared" si="79"/>
        <v>1000</v>
      </c>
      <c r="AR102" s="75">
        <f t="shared" si="79"/>
        <v>4000</v>
      </c>
      <c r="AS102" s="75">
        <f t="shared" si="79"/>
        <v>3000</v>
      </c>
      <c r="AT102" s="75">
        <f t="shared" si="79"/>
        <v>1000</v>
      </c>
      <c r="AU102" s="75">
        <f t="shared" si="79"/>
        <v>2000</v>
      </c>
      <c r="AV102" s="75">
        <f t="shared" si="79"/>
        <v>0</v>
      </c>
      <c r="AW102" s="75">
        <f t="shared" si="79"/>
        <v>1000</v>
      </c>
      <c r="AX102" s="75">
        <f t="shared" si="79"/>
        <v>7500</v>
      </c>
      <c r="AY102" s="75">
        <f t="shared" si="79"/>
        <v>7500</v>
      </c>
      <c r="AZ102" s="75">
        <f t="shared" si="79"/>
        <v>6000</v>
      </c>
      <c r="BA102" s="75">
        <f t="shared" si="79"/>
        <v>1500</v>
      </c>
      <c r="BB102" s="75">
        <f t="shared" si="79"/>
        <v>0</v>
      </c>
      <c r="BC102" s="75">
        <f t="shared" si="79"/>
        <v>0</v>
      </c>
      <c r="BD102" s="75"/>
      <c r="BE102" s="192"/>
    </row>
    <row r="103" spans="1:57" s="54" customFormat="1" ht="36">
      <c r="A103" s="47"/>
      <c r="B103" s="141" t="s">
        <v>42</v>
      </c>
      <c r="C103" s="9" t="s">
        <v>92</v>
      </c>
      <c r="D103" s="9"/>
      <c r="E103" s="48">
        <v>10000</v>
      </c>
      <c r="F103" s="142">
        <f>E103</f>
        <v>10000</v>
      </c>
      <c r="G103" s="48"/>
      <c r="H103" s="48"/>
      <c r="I103" s="48">
        <f>J103+N103+O103</f>
        <v>0</v>
      </c>
      <c r="J103" s="48">
        <f>K103+L103+M103</f>
        <v>0</v>
      </c>
      <c r="K103" s="49"/>
      <c r="L103" s="49"/>
      <c r="M103" s="50"/>
      <c r="N103" s="50"/>
      <c r="O103" s="50"/>
      <c r="P103" s="21">
        <f>G103+I103</f>
        <v>0</v>
      </c>
      <c r="Q103" s="21">
        <f>I103+G103</f>
        <v>0</v>
      </c>
      <c r="R103" s="21">
        <f>Y103</f>
        <v>10000</v>
      </c>
      <c r="S103" s="21">
        <f>T103+W103+X103</f>
        <v>10000</v>
      </c>
      <c r="T103" s="21">
        <f>U103+V103</f>
        <v>10000</v>
      </c>
      <c r="U103" s="131">
        <f aca="true" t="shared" si="80" ref="U103:X105">AB103+AH103+AN103++AT103+AZ103</f>
        <v>7000</v>
      </c>
      <c r="V103" s="131">
        <f t="shared" si="80"/>
        <v>3000</v>
      </c>
      <c r="W103" s="21">
        <f t="shared" si="80"/>
        <v>0</v>
      </c>
      <c r="X103" s="21">
        <f t="shared" si="80"/>
        <v>0</v>
      </c>
      <c r="Y103" s="111">
        <f>F103</f>
        <v>10000</v>
      </c>
      <c r="Z103" s="21">
        <f>AA103+AD103+AE103</f>
        <v>0</v>
      </c>
      <c r="AA103" s="21">
        <f>AB103+AC103</f>
        <v>0</v>
      </c>
      <c r="AB103" s="30"/>
      <c r="AC103" s="51"/>
      <c r="AD103" s="50"/>
      <c r="AE103" s="50"/>
      <c r="AF103" s="21">
        <f>AG103+AJ103+AK103</f>
        <v>0</v>
      </c>
      <c r="AG103" s="21">
        <f>AH103+AI103</f>
        <v>0</v>
      </c>
      <c r="AH103" s="52"/>
      <c r="AI103" s="52"/>
      <c r="AJ103" s="52"/>
      <c r="AK103" s="52"/>
      <c r="AL103" s="21">
        <f>AM103+AP103+AQ103</f>
        <v>3000</v>
      </c>
      <c r="AM103" s="21">
        <f>AN103+AO103</f>
        <v>3000</v>
      </c>
      <c r="AN103" s="52"/>
      <c r="AO103" s="52">
        <v>3000</v>
      </c>
      <c r="AP103" s="52"/>
      <c r="AQ103" s="52"/>
      <c r="AR103" s="21">
        <f>AS103+AV103+AW103</f>
        <v>1000</v>
      </c>
      <c r="AS103" s="21">
        <f>AT103+AU103</f>
        <v>1000</v>
      </c>
      <c r="AT103" s="52">
        <v>1000</v>
      </c>
      <c r="AU103" s="52"/>
      <c r="AV103" s="52"/>
      <c r="AW103" s="52"/>
      <c r="AX103" s="61">
        <f>AY103+BB103+BC103</f>
        <v>6000</v>
      </c>
      <c r="AY103" s="61">
        <f>AZ103+BA103</f>
        <v>6000</v>
      </c>
      <c r="AZ103" s="52">
        <v>6000</v>
      </c>
      <c r="BA103" s="52"/>
      <c r="BB103" s="52"/>
      <c r="BC103" s="52"/>
      <c r="BD103" s="186" t="s">
        <v>218</v>
      </c>
      <c r="BE103" s="187"/>
    </row>
    <row r="104" spans="1:57" s="54" customFormat="1" ht="25.5">
      <c r="A104" s="47"/>
      <c r="B104" s="141" t="s">
        <v>184</v>
      </c>
      <c r="C104" s="9" t="s">
        <v>188</v>
      </c>
      <c r="D104" s="9"/>
      <c r="E104" s="48">
        <v>6000</v>
      </c>
      <c r="F104" s="142">
        <f>E104</f>
        <v>6000</v>
      </c>
      <c r="G104" s="48"/>
      <c r="H104" s="48"/>
      <c r="I104" s="48">
        <f>J104+N104+O104</f>
        <v>0</v>
      </c>
      <c r="J104" s="48">
        <f>K104+L104+M104</f>
        <v>0</v>
      </c>
      <c r="K104" s="49"/>
      <c r="L104" s="49"/>
      <c r="M104" s="50"/>
      <c r="N104" s="50"/>
      <c r="O104" s="50"/>
      <c r="P104" s="21">
        <f>G104+I104</f>
        <v>0</v>
      </c>
      <c r="Q104" s="21">
        <f>I104+G104</f>
        <v>0</v>
      </c>
      <c r="R104" s="21">
        <f>Y104</f>
        <v>6000</v>
      </c>
      <c r="S104" s="21">
        <f>T104+W104+X104</f>
        <v>6000</v>
      </c>
      <c r="T104" s="21">
        <f>U104+V104</f>
        <v>4000</v>
      </c>
      <c r="U104" s="131">
        <f>AB104+AH104+AN104++AT104+AZ104</f>
        <v>0</v>
      </c>
      <c r="V104" s="131">
        <f>AC104+AI104+AO104++AU104+BA104</f>
        <v>4000</v>
      </c>
      <c r="W104" s="21">
        <f>AD104+AJ104+AP104++AV104+BB104</f>
        <v>0</v>
      </c>
      <c r="X104" s="21">
        <f>AE104+AK104+AQ104++AW104+BC104</f>
        <v>2000</v>
      </c>
      <c r="Y104" s="111">
        <f>F104</f>
        <v>6000</v>
      </c>
      <c r="Z104" s="21">
        <f>AA104+AD104+AE104</f>
        <v>0</v>
      </c>
      <c r="AA104" s="21">
        <f>AB104+AC104</f>
        <v>0</v>
      </c>
      <c r="AB104" s="30"/>
      <c r="AC104" s="51"/>
      <c r="AD104" s="50"/>
      <c r="AE104" s="50"/>
      <c r="AF104" s="21">
        <f>AG104+AJ104+AK104</f>
        <v>0</v>
      </c>
      <c r="AG104" s="21">
        <f>AH104+AI104</f>
        <v>0</v>
      </c>
      <c r="AH104" s="52"/>
      <c r="AI104" s="52"/>
      <c r="AJ104" s="52"/>
      <c r="AK104" s="52"/>
      <c r="AL104" s="21">
        <f>AM104+AP104+AQ104</f>
        <v>2000</v>
      </c>
      <c r="AM104" s="21">
        <f>AN104+AO104</f>
        <v>1000</v>
      </c>
      <c r="AN104" s="52"/>
      <c r="AO104" s="52">
        <v>1000</v>
      </c>
      <c r="AP104" s="52"/>
      <c r="AQ104" s="52">
        <v>1000</v>
      </c>
      <c r="AR104" s="21">
        <f>AS104+AV104+AW104</f>
        <v>3000</v>
      </c>
      <c r="AS104" s="21">
        <f>AT104+AU104</f>
        <v>2000</v>
      </c>
      <c r="AT104" s="52"/>
      <c r="AU104" s="52">
        <v>2000</v>
      </c>
      <c r="AV104" s="52"/>
      <c r="AW104" s="52">
        <v>1000</v>
      </c>
      <c r="AX104" s="61">
        <f>AY104+BB104+BC104</f>
        <v>1000</v>
      </c>
      <c r="AY104" s="61">
        <f>AZ104+BA104</f>
        <v>1000</v>
      </c>
      <c r="AZ104" s="52"/>
      <c r="BA104" s="52">
        <v>1000</v>
      </c>
      <c r="BB104" s="52"/>
      <c r="BC104" s="52"/>
      <c r="BD104" s="52"/>
      <c r="BE104" s="187"/>
    </row>
    <row r="105" spans="1:57" s="54" customFormat="1" ht="13.5">
      <c r="A105" s="47"/>
      <c r="B105" s="141" t="s">
        <v>216</v>
      </c>
      <c r="C105" s="9" t="s">
        <v>173</v>
      </c>
      <c r="D105" s="9"/>
      <c r="E105" s="48">
        <v>18000</v>
      </c>
      <c r="F105" s="142">
        <f>E105</f>
        <v>18000</v>
      </c>
      <c r="G105" s="48"/>
      <c r="H105" s="48"/>
      <c r="I105" s="48">
        <f>J105+N105+O105</f>
        <v>0</v>
      </c>
      <c r="J105" s="48">
        <f>K105+L105+M105</f>
        <v>0</v>
      </c>
      <c r="K105" s="49"/>
      <c r="L105" s="49"/>
      <c r="M105" s="50"/>
      <c r="N105" s="50"/>
      <c r="O105" s="50"/>
      <c r="P105" s="21">
        <f>G105+I105</f>
        <v>0</v>
      </c>
      <c r="Q105" s="21">
        <f>I105+G105</f>
        <v>0</v>
      </c>
      <c r="R105" s="21">
        <v>500</v>
      </c>
      <c r="S105" s="21">
        <f>T105+W105+X105</f>
        <v>500</v>
      </c>
      <c r="T105" s="21">
        <f>U105+V105</f>
        <v>500</v>
      </c>
      <c r="U105" s="131">
        <f t="shared" si="80"/>
        <v>0</v>
      </c>
      <c r="V105" s="131">
        <f t="shared" si="80"/>
        <v>500</v>
      </c>
      <c r="W105" s="21">
        <f t="shared" si="80"/>
        <v>0</v>
      </c>
      <c r="X105" s="21">
        <f>AE105+AK105+AQ105++AW105+BC105</f>
        <v>0</v>
      </c>
      <c r="Y105" s="111">
        <v>500</v>
      </c>
      <c r="Z105" s="21">
        <f>AA105+AD105+AE105</f>
        <v>0</v>
      </c>
      <c r="AA105" s="21">
        <f>AB105+AC105</f>
        <v>0</v>
      </c>
      <c r="AB105" s="30"/>
      <c r="AC105" s="51"/>
      <c r="AD105" s="50"/>
      <c r="AE105" s="50"/>
      <c r="AF105" s="21">
        <f>AG105+AJ105+AK105</f>
        <v>0</v>
      </c>
      <c r="AG105" s="21">
        <f>AH105+AI105</f>
        <v>0</v>
      </c>
      <c r="AH105" s="52"/>
      <c r="AI105" s="52"/>
      <c r="AJ105" s="52"/>
      <c r="AK105" s="52"/>
      <c r="AL105" s="21">
        <f>AM105+AP105+AQ105</f>
        <v>0</v>
      </c>
      <c r="AM105" s="21">
        <f>AN105+AO105</f>
        <v>0</v>
      </c>
      <c r="AN105" s="52"/>
      <c r="AO105" s="52"/>
      <c r="AP105" s="52"/>
      <c r="AQ105" s="52"/>
      <c r="AR105" s="21">
        <f>AS105+AV105+AW105</f>
        <v>0</v>
      </c>
      <c r="AS105" s="21">
        <f>AT105+AU105</f>
        <v>0</v>
      </c>
      <c r="AT105" s="52"/>
      <c r="AU105" s="52"/>
      <c r="AV105" s="52"/>
      <c r="AW105" s="52"/>
      <c r="AX105" s="61">
        <f>AY105+BB105+BC105</f>
        <v>500</v>
      </c>
      <c r="AY105" s="61">
        <f>AZ105+BA105</f>
        <v>500</v>
      </c>
      <c r="AZ105" s="52"/>
      <c r="BA105" s="52">
        <v>500</v>
      </c>
      <c r="BB105" s="52"/>
      <c r="BC105" s="52"/>
      <c r="BD105" s="52"/>
      <c r="BE105" s="187"/>
    </row>
    <row r="106" spans="1:57" s="34" customFormat="1" ht="13.5">
      <c r="A106" s="24" t="s">
        <v>17</v>
      </c>
      <c r="B106" s="59" t="s">
        <v>119</v>
      </c>
      <c r="C106" s="66"/>
      <c r="D106" s="66"/>
      <c r="E106" s="26">
        <f aca="true" t="shared" si="81" ref="E106:R106">SUM(E107:E110)</f>
        <v>33000</v>
      </c>
      <c r="F106" s="26">
        <f t="shared" si="81"/>
        <v>33000</v>
      </c>
      <c r="G106" s="26">
        <f t="shared" si="81"/>
        <v>0</v>
      </c>
      <c r="H106" s="26">
        <f t="shared" si="81"/>
        <v>0</v>
      </c>
      <c r="I106" s="26">
        <f t="shared" si="81"/>
        <v>0</v>
      </c>
      <c r="J106" s="26">
        <f t="shared" si="81"/>
        <v>0</v>
      </c>
      <c r="K106" s="26">
        <f t="shared" si="81"/>
        <v>0</v>
      </c>
      <c r="L106" s="26">
        <f t="shared" si="81"/>
        <v>0</v>
      </c>
      <c r="M106" s="26">
        <f t="shared" si="81"/>
        <v>0</v>
      </c>
      <c r="N106" s="26">
        <f t="shared" si="81"/>
        <v>0</v>
      </c>
      <c r="O106" s="26">
        <f t="shared" si="81"/>
        <v>0</v>
      </c>
      <c r="P106" s="26">
        <f t="shared" si="81"/>
        <v>0</v>
      </c>
      <c r="Q106" s="26">
        <f t="shared" si="81"/>
        <v>0</v>
      </c>
      <c r="R106" s="26">
        <f t="shared" si="81"/>
        <v>28500</v>
      </c>
      <c r="S106" s="21">
        <f t="shared" si="53"/>
        <v>28500</v>
      </c>
      <c r="T106" s="26">
        <f>SUM(T107:T110)</f>
        <v>28500</v>
      </c>
      <c r="U106" s="131">
        <f t="shared" si="54"/>
        <v>8784</v>
      </c>
      <c r="V106" s="131">
        <f t="shared" si="54"/>
        <v>19716</v>
      </c>
      <c r="W106" s="21">
        <f t="shared" si="54"/>
        <v>0</v>
      </c>
      <c r="X106" s="21">
        <f t="shared" si="54"/>
        <v>0</v>
      </c>
      <c r="Y106" s="26">
        <f>SUM(Y107:Y110)</f>
        <v>28500</v>
      </c>
      <c r="Z106" s="21">
        <f t="shared" si="55"/>
        <v>500</v>
      </c>
      <c r="AA106" s="21">
        <f t="shared" si="63"/>
        <v>500</v>
      </c>
      <c r="AB106" s="26">
        <f aca="true" t="shared" si="82" ref="AB106:BC106">SUM(AB107:AB110)</f>
        <v>0</v>
      </c>
      <c r="AC106" s="26">
        <f t="shared" si="82"/>
        <v>500</v>
      </c>
      <c r="AD106" s="26">
        <f t="shared" si="82"/>
        <v>0</v>
      </c>
      <c r="AE106" s="26">
        <f t="shared" si="82"/>
        <v>0</v>
      </c>
      <c r="AF106" s="26">
        <f t="shared" si="82"/>
        <v>4000</v>
      </c>
      <c r="AG106" s="26">
        <f t="shared" si="82"/>
        <v>4000</v>
      </c>
      <c r="AH106" s="26">
        <f t="shared" si="82"/>
        <v>1784</v>
      </c>
      <c r="AI106" s="26">
        <f t="shared" si="82"/>
        <v>2216</v>
      </c>
      <c r="AJ106" s="26">
        <f t="shared" si="82"/>
        <v>0</v>
      </c>
      <c r="AK106" s="26">
        <f t="shared" si="82"/>
        <v>0</v>
      </c>
      <c r="AL106" s="26">
        <f t="shared" si="82"/>
        <v>5500</v>
      </c>
      <c r="AM106" s="26">
        <f t="shared" si="82"/>
        <v>5500</v>
      </c>
      <c r="AN106" s="26">
        <f t="shared" si="82"/>
        <v>3000</v>
      </c>
      <c r="AO106" s="26">
        <f t="shared" si="82"/>
        <v>2500</v>
      </c>
      <c r="AP106" s="26">
        <f t="shared" si="82"/>
        <v>0</v>
      </c>
      <c r="AQ106" s="26">
        <f t="shared" si="82"/>
        <v>0</v>
      </c>
      <c r="AR106" s="26">
        <f t="shared" si="82"/>
        <v>8000</v>
      </c>
      <c r="AS106" s="26">
        <f t="shared" si="82"/>
        <v>8000</v>
      </c>
      <c r="AT106" s="26">
        <f t="shared" si="82"/>
        <v>2000</v>
      </c>
      <c r="AU106" s="26">
        <f t="shared" si="82"/>
        <v>6000</v>
      </c>
      <c r="AV106" s="26">
        <f t="shared" si="82"/>
        <v>0</v>
      </c>
      <c r="AW106" s="26">
        <f t="shared" si="82"/>
        <v>0</v>
      </c>
      <c r="AX106" s="26">
        <f t="shared" si="82"/>
        <v>10500</v>
      </c>
      <c r="AY106" s="26">
        <f t="shared" si="82"/>
        <v>10500</v>
      </c>
      <c r="AZ106" s="26">
        <f t="shared" si="82"/>
        <v>2000</v>
      </c>
      <c r="BA106" s="26">
        <f t="shared" si="82"/>
        <v>8500</v>
      </c>
      <c r="BB106" s="26">
        <f t="shared" si="82"/>
        <v>0</v>
      </c>
      <c r="BC106" s="26">
        <f t="shared" si="82"/>
        <v>0</v>
      </c>
      <c r="BD106" s="26"/>
      <c r="BE106" s="191"/>
    </row>
    <row r="107" spans="1:57" s="54" customFormat="1" ht="16.5" customHeight="1">
      <c r="A107" s="55"/>
      <c r="B107" s="37" t="s">
        <v>172</v>
      </c>
      <c r="C107" s="9" t="s">
        <v>173</v>
      </c>
      <c r="D107" s="9"/>
      <c r="E107" s="48">
        <v>10000</v>
      </c>
      <c r="F107" s="48">
        <f>E107</f>
        <v>10000</v>
      </c>
      <c r="G107" s="48"/>
      <c r="H107" s="48"/>
      <c r="I107" s="48">
        <f>J107+N107+O107</f>
        <v>0</v>
      </c>
      <c r="J107" s="48">
        <f>K107+L107+M107</f>
        <v>0</v>
      </c>
      <c r="K107" s="49"/>
      <c r="L107" s="49"/>
      <c r="M107" s="50"/>
      <c r="N107" s="50"/>
      <c r="O107" s="50"/>
      <c r="P107" s="21"/>
      <c r="Q107" s="21">
        <f>I107+G107</f>
        <v>0</v>
      </c>
      <c r="R107" s="21">
        <f aca="true" t="shared" si="83" ref="R107:R112">Y107</f>
        <v>10000</v>
      </c>
      <c r="S107" s="21">
        <f t="shared" si="53"/>
        <v>10000</v>
      </c>
      <c r="T107" s="21">
        <f aca="true" t="shared" si="84" ref="T107:T112">U107+V107</f>
        <v>10000</v>
      </c>
      <c r="U107" s="131">
        <f t="shared" si="54"/>
        <v>4784</v>
      </c>
      <c r="V107" s="131">
        <f t="shared" si="54"/>
        <v>5216</v>
      </c>
      <c r="W107" s="21">
        <f t="shared" si="54"/>
        <v>0</v>
      </c>
      <c r="X107" s="21">
        <f t="shared" si="54"/>
        <v>0</v>
      </c>
      <c r="Y107" s="111">
        <f>E107-P107</f>
        <v>10000</v>
      </c>
      <c r="Z107" s="21">
        <f t="shared" si="55"/>
        <v>500</v>
      </c>
      <c r="AA107" s="21">
        <f t="shared" si="63"/>
        <v>500</v>
      </c>
      <c r="AB107" s="30"/>
      <c r="AC107" s="51">
        <v>500</v>
      </c>
      <c r="AD107" s="50"/>
      <c r="AE107" s="50"/>
      <c r="AF107" s="21">
        <f aca="true" t="shared" si="85" ref="AF107:AF112">AG107+AJ107+AK107</f>
        <v>4000</v>
      </c>
      <c r="AG107" s="21">
        <f aca="true" t="shared" si="86" ref="AG107:AG112">AH107+AI107</f>
        <v>4000</v>
      </c>
      <c r="AH107" s="143">
        <v>1784</v>
      </c>
      <c r="AI107" s="143">
        <v>2216</v>
      </c>
      <c r="AJ107" s="52"/>
      <c r="AK107" s="52"/>
      <c r="AL107" s="21">
        <f>AM107+AP107+AQ107</f>
        <v>5500</v>
      </c>
      <c r="AM107" s="21">
        <f>AN107+AO107</f>
        <v>5500</v>
      </c>
      <c r="AN107" s="52">
        <v>3000</v>
      </c>
      <c r="AO107" s="52">
        <v>2500</v>
      </c>
      <c r="AP107" s="52"/>
      <c r="AQ107" s="52"/>
      <c r="AR107" s="21">
        <f>AS107+AV107+AW107</f>
        <v>0</v>
      </c>
      <c r="AS107" s="21">
        <f>AT107+AU107</f>
        <v>0</v>
      </c>
      <c r="AT107" s="52"/>
      <c r="AU107" s="52"/>
      <c r="AV107" s="52"/>
      <c r="AW107" s="52"/>
      <c r="AX107" s="6">
        <f>AY107+BB107+BC107</f>
        <v>0</v>
      </c>
      <c r="AY107" s="6">
        <f>AZ107+BA107</f>
        <v>0</v>
      </c>
      <c r="AZ107" s="52"/>
      <c r="BA107" s="52"/>
      <c r="BB107" s="52"/>
      <c r="BC107" s="52"/>
      <c r="BD107" s="52"/>
      <c r="BE107" s="185"/>
    </row>
    <row r="108" spans="1:57" s="162" customFormat="1" ht="25.5">
      <c r="A108" s="149"/>
      <c r="B108" s="150" t="s">
        <v>192</v>
      </c>
      <c r="C108" s="2" t="s">
        <v>92</v>
      </c>
      <c r="D108" s="2"/>
      <c r="E108" s="151">
        <v>4000</v>
      </c>
      <c r="F108" s="152">
        <f>E108</f>
        <v>4000</v>
      </c>
      <c r="G108" s="151"/>
      <c r="H108" s="151"/>
      <c r="I108" s="151">
        <f>J108+N108+O108</f>
        <v>0</v>
      </c>
      <c r="J108" s="151">
        <f>K108+L108+M108</f>
        <v>0</v>
      </c>
      <c r="K108" s="153"/>
      <c r="L108" s="153"/>
      <c r="M108" s="154"/>
      <c r="N108" s="154"/>
      <c r="O108" s="154"/>
      <c r="P108" s="1">
        <f>G108+I108</f>
        <v>0</v>
      </c>
      <c r="Q108" s="1">
        <f>I108+G108</f>
        <v>0</v>
      </c>
      <c r="R108" s="1">
        <f t="shared" si="83"/>
        <v>4000</v>
      </c>
      <c r="S108" s="1">
        <f>T108+W108+X108</f>
        <v>4000</v>
      </c>
      <c r="T108" s="1">
        <f t="shared" si="84"/>
        <v>4000</v>
      </c>
      <c r="U108" s="155">
        <f>AB108+AH108+AN108++AT108+AZ108</f>
        <v>0</v>
      </c>
      <c r="V108" s="155">
        <f>AC108+AI108+AO108++AU108+BA108</f>
        <v>4000</v>
      </c>
      <c r="W108" s="1">
        <f>AD108+AJ108+AP108++AV108+BB108</f>
        <v>0</v>
      </c>
      <c r="X108" s="1">
        <f>AE108+AK108+AQ108++AW108+BC108</f>
        <v>0</v>
      </c>
      <c r="Y108" s="156">
        <f>E108-P108</f>
        <v>4000</v>
      </c>
      <c r="Z108" s="1">
        <f>AA108+AD108+AE108</f>
        <v>0</v>
      </c>
      <c r="AA108" s="1">
        <f>AB108+AC108</f>
        <v>0</v>
      </c>
      <c r="AB108" s="157"/>
      <c r="AC108" s="158"/>
      <c r="AD108" s="154"/>
      <c r="AE108" s="154"/>
      <c r="AF108" s="1">
        <f t="shared" si="85"/>
        <v>0</v>
      </c>
      <c r="AG108" s="1">
        <f t="shared" si="86"/>
        <v>0</v>
      </c>
      <c r="AH108" s="159"/>
      <c r="AI108" s="159"/>
      <c r="AJ108" s="160"/>
      <c r="AK108" s="160"/>
      <c r="AL108" s="1">
        <f>AM108+AP108+AQ108</f>
        <v>0</v>
      </c>
      <c r="AM108" s="1">
        <f>AN108+AO108</f>
        <v>0</v>
      </c>
      <c r="AN108" s="160"/>
      <c r="AO108" s="160"/>
      <c r="AP108" s="160"/>
      <c r="AQ108" s="160"/>
      <c r="AR108" s="1">
        <f>AS108+AV108+AW108</f>
        <v>3000</v>
      </c>
      <c r="AS108" s="1">
        <f>AT108+AU108</f>
        <v>3000</v>
      </c>
      <c r="AT108" s="160"/>
      <c r="AU108" s="160">
        <v>3000</v>
      </c>
      <c r="AV108" s="160"/>
      <c r="AW108" s="160"/>
      <c r="AX108" s="161">
        <f>AY108+BB108+BC108</f>
        <v>1000</v>
      </c>
      <c r="AY108" s="161">
        <f>AZ108+BA108</f>
        <v>1000</v>
      </c>
      <c r="AZ108" s="154"/>
      <c r="BA108" s="154">
        <v>1000</v>
      </c>
      <c r="BB108" s="154"/>
      <c r="BC108" s="154"/>
      <c r="BD108" s="154"/>
      <c r="BE108" s="187"/>
    </row>
    <row r="109" spans="1:57" s="162" customFormat="1" ht="25.5">
      <c r="A109" s="149"/>
      <c r="B109" s="150" t="s">
        <v>193</v>
      </c>
      <c r="C109" s="2" t="s">
        <v>92</v>
      </c>
      <c r="D109" s="2"/>
      <c r="E109" s="151">
        <v>4000</v>
      </c>
      <c r="F109" s="152">
        <f>E109</f>
        <v>4000</v>
      </c>
      <c r="G109" s="151"/>
      <c r="H109" s="151"/>
      <c r="I109" s="151">
        <f>J109+N109+O109</f>
        <v>0</v>
      </c>
      <c r="J109" s="151">
        <f>K109+L109+M109</f>
        <v>0</v>
      </c>
      <c r="K109" s="153"/>
      <c r="L109" s="153"/>
      <c r="M109" s="154"/>
      <c r="N109" s="154"/>
      <c r="O109" s="154"/>
      <c r="P109" s="1">
        <f>G109+I109</f>
        <v>0</v>
      </c>
      <c r="Q109" s="1">
        <f>I109+G109</f>
        <v>0</v>
      </c>
      <c r="R109" s="1">
        <f t="shared" si="83"/>
        <v>4000</v>
      </c>
      <c r="S109" s="1">
        <f t="shared" si="53"/>
        <v>4000</v>
      </c>
      <c r="T109" s="1">
        <f t="shared" si="84"/>
        <v>4000</v>
      </c>
      <c r="U109" s="155">
        <f t="shared" si="54"/>
        <v>1000</v>
      </c>
      <c r="V109" s="155">
        <f t="shared" si="54"/>
        <v>3000</v>
      </c>
      <c r="W109" s="1">
        <f t="shared" si="54"/>
        <v>0</v>
      </c>
      <c r="X109" s="1">
        <f t="shared" si="54"/>
        <v>0</v>
      </c>
      <c r="Y109" s="156">
        <v>4000</v>
      </c>
      <c r="Z109" s="1">
        <f t="shared" si="55"/>
        <v>0</v>
      </c>
      <c r="AA109" s="1">
        <f t="shared" si="63"/>
        <v>0</v>
      </c>
      <c r="AB109" s="157"/>
      <c r="AC109" s="158"/>
      <c r="AD109" s="154"/>
      <c r="AE109" s="154"/>
      <c r="AF109" s="1">
        <f t="shared" si="85"/>
        <v>0</v>
      </c>
      <c r="AG109" s="1">
        <f t="shared" si="86"/>
        <v>0</v>
      </c>
      <c r="AH109" s="159"/>
      <c r="AI109" s="159"/>
      <c r="AJ109" s="160"/>
      <c r="AK109" s="160"/>
      <c r="AL109" s="1">
        <f>AM109+AP109+AQ109</f>
        <v>0</v>
      </c>
      <c r="AM109" s="1">
        <f>AN109+AO109</f>
        <v>0</v>
      </c>
      <c r="AN109" s="160"/>
      <c r="AO109" s="160"/>
      <c r="AP109" s="160"/>
      <c r="AQ109" s="160"/>
      <c r="AR109" s="1">
        <f>AS109+AV109+AW109</f>
        <v>1000</v>
      </c>
      <c r="AS109" s="1">
        <f>AT109+AU109</f>
        <v>1000</v>
      </c>
      <c r="AT109" s="160"/>
      <c r="AU109" s="160">
        <v>1000</v>
      </c>
      <c r="AV109" s="160"/>
      <c r="AW109" s="160"/>
      <c r="AX109" s="161">
        <f>AY109+BB109+BC109</f>
        <v>3000</v>
      </c>
      <c r="AY109" s="161">
        <f>AZ109+BA109</f>
        <v>3000</v>
      </c>
      <c r="AZ109" s="154">
        <v>1000</v>
      </c>
      <c r="BA109" s="154">
        <v>2000</v>
      </c>
      <c r="BB109" s="154"/>
      <c r="BC109" s="154"/>
      <c r="BD109" s="154"/>
      <c r="BE109" s="187"/>
    </row>
    <row r="110" spans="1:57" s="162" customFormat="1" ht="25.5">
      <c r="A110" s="163"/>
      <c r="B110" s="164" t="s">
        <v>215</v>
      </c>
      <c r="C110" s="165" t="s">
        <v>92</v>
      </c>
      <c r="D110" s="165"/>
      <c r="E110" s="166">
        <v>15000</v>
      </c>
      <c r="F110" s="176">
        <f>E110</f>
        <v>15000</v>
      </c>
      <c r="G110" s="166"/>
      <c r="H110" s="166"/>
      <c r="I110" s="166">
        <f>J110+N110+O110</f>
        <v>0</v>
      </c>
      <c r="J110" s="166">
        <f>K110+L110+M110</f>
        <v>0</v>
      </c>
      <c r="K110" s="167"/>
      <c r="L110" s="167"/>
      <c r="M110" s="168"/>
      <c r="N110" s="168"/>
      <c r="O110" s="168"/>
      <c r="P110" s="169">
        <f>G110+I110</f>
        <v>0</v>
      </c>
      <c r="Q110" s="169">
        <f>I110+G110</f>
        <v>0</v>
      </c>
      <c r="R110" s="169">
        <v>10500</v>
      </c>
      <c r="S110" s="169">
        <f t="shared" si="53"/>
        <v>10500</v>
      </c>
      <c r="T110" s="169">
        <f t="shared" si="84"/>
        <v>10500</v>
      </c>
      <c r="U110" s="170">
        <f t="shared" si="54"/>
        <v>3000</v>
      </c>
      <c r="V110" s="170">
        <f t="shared" si="54"/>
        <v>7500</v>
      </c>
      <c r="W110" s="169">
        <f t="shared" si="54"/>
        <v>0</v>
      </c>
      <c r="X110" s="169">
        <f t="shared" si="54"/>
        <v>0</v>
      </c>
      <c r="Y110" s="171">
        <v>10500</v>
      </c>
      <c r="Z110" s="169">
        <f t="shared" si="55"/>
        <v>0</v>
      </c>
      <c r="AA110" s="169">
        <f t="shared" si="63"/>
        <v>0</v>
      </c>
      <c r="AB110" s="172"/>
      <c r="AC110" s="173"/>
      <c r="AD110" s="168"/>
      <c r="AE110" s="168"/>
      <c r="AF110" s="169">
        <f t="shared" si="85"/>
        <v>0</v>
      </c>
      <c r="AG110" s="169">
        <f t="shared" si="86"/>
        <v>0</v>
      </c>
      <c r="AH110" s="177"/>
      <c r="AI110" s="177"/>
      <c r="AJ110" s="174"/>
      <c r="AK110" s="174"/>
      <c r="AL110" s="169">
        <f>AM110+AP110+AQ110</f>
        <v>0</v>
      </c>
      <c r="AM110" s="169">
        <f>AN110+AO110</f>
        <v>0</v>
      </c>
      <c r="AN110" s="174"/>
      <c r="AO110" s="174"/>
      <c r="AP110" s="174"/>
      <c r="AQ110" s="174"/>
      <c r="AR110" s="169">
        <f>AS110+AV110+AW110</f>
        <v>4000</v>
      </c>
      <c r="AS110" s="169">
        <f>AT110+AU110</f>
        <v>4000</v>
      </c>
      <c r="AT110" s="168">
        <v>2000</v>
      </c>
      <c r="AU110" s="174">
        <v>2000</v>
      </c>
      <c r="AV110" s="174"/>
      <c r="AW110" s="174"/>
      <c r="AX110" s="175">
        <f>AY110+BB110+BC110</f>
        <v>6500</v>
      </c>
      <c r="AY110" s="175">
        <f>AZ110+BA110</f>
        <v>6500</v>
      </c>
      <c r="AZ110" s="168">
        <v>1000</v>
      </c>
      <c r="BA110" s="168">
        <v>5500</v>
      </c>
      <c r="BB110" s="168"/>
      <c r="BC110" s="168"/>
      <c r="BD110" s="168"/>
      <c r="BE110" s="187"/>
    </row>
    <row r="111" spans="1:57" s="76" customFormat="1" ht="13.5">
      <c r="A111" s="24" t="s">
        <v>77</v>
      </c>
      <c r="B111" s="59" t="s">
        <v>141</v>
      </c>
      <c r="C111" s="3"/>
      <c r="D111" s="3"/>
      <c r="E111" s="26">
        <f>E112</f>
        <v>5000</v>
      </c>
      <c r="F111" s="26">
        <f aca="true" t="shared" si="87" ref="F111:AE111">F112</f>
        <v>5000</v>
      </c>
      <c r="G111" s="26">
        <f t="shared" si="87"/>
        <v>0</v>
      </c>
      <c r="H111" s="26">
        <f t="shared" si="87"/>
        <v>0</v>
      </c>
      <c r="I111" s="26">
        <f t="shared" si="87"/>
        <v>0</v>
      </c>
      <c r="J111" s="26">
        <f t="shared" si="87"/>
        <v>0</v>
      </c>
      <c r="K111" s="26">
        <f t="shared" si="87"/>
        <v>0</v>
      </c>
      <c r="L111" s="26">
        <f t="shared" si="87"/>
        <v>0</v>
      </c>
      <c r="M111" s="26">
        <f t="shared" si="87"/>
        <v>0</v>
      </c>
      <c r="N111" s="26">
        <f t="shared" si="87"/>
        <v>0</v>
      </c>
      <c r="O111" s="26">
        <f t="shared" si="87"/>
        <v>0</v>
      </c>
      <c r="P111" s="26">
        <f t="shared" si="87"/>
        <v>0</v>
      </c>
      <c r="Q111" s="26">
        <f t="shared" si="87"/>
        <v>0</v>
      </c>
      <c r="R111" s="21">
        <f t="shared" si="83"/>
        <v>5000</v>
      </c>
      <c r="S111" s="21">
        <f t="shared" si="53"/>
        <v>5000</v>
      </c>
      <c r="T111" s="21">
        <f t="shared" si="84"/>
        <v>5000</v>
      </c>
      <c r="U111" s="131">
        <f t="shared" si="54"/>
        <v>5000</v>
      </c>
      <c r="V111" s="131">
        <f t="shared" si="54"/>
        <v>0</v>
      </c>
      <c r="W111" s="21">
        <f t="shared" si="54"/>
        <v>0</v>
      </c>
      <c r="X111" s="21">
        <f t="shared" si="54"/>
        <v>0</v>
      </c>
      <c r="Y111" s="105">
        <f t="shared" si="87"/>
        <v>5000</v>
      </c>
      <c r="Z111" s="21">
        <f t="shared" si="55"/>
        <v>0</v>
      </c>
      <c r="AA111" s="21">
        <f t="shared" si="63"/>
        <v>0</v>
      </c>
      <c r="AB111" s="26">
        <f t="shared" si="87"/>
        <v>0</v>
      </c>
      <c r="AC111" s="26">
        <f t="shared" si="87"/>
        <v>0</v>
      </c>
      <c r="AD111" s="26">
        <f t="shared" si="87"/>
        <v>0</v>
      </c>
      <c r="AE111" s="26">
        <f t="shared" si="87"/>
        <v>0</v>
      </c>
      <c r="AF111" s="21">
        <f t="shared" si="85"/>
        <v>1500</v>
      </c>
      <c r="AG111" s="21">
        <f t="shared" si="86"/>
        <v>1500</v>
      </c>
      <c r="AH111" s="26">
        <f aca="true" t="shared" si="88" ref="AH111:BC111">AH112</f>
        <v>1500</v>
      </c>
      <c r="AI111" s="26">
        <f t="shared" si="88"/>
        <v>0</v>
      </c>
      <c r="AJ111" s="26">
        <f t="shared" si="88"/>
        <v>0</v>
      </c>
      <c r="AK111" s="26">
        <f t="shared" si="88"/>
        <v>0</v>
      </c>
      <c r="AL111" s="26">
        <f t="shared" si="88"/>
        <v>1500</v>
      </c>
      <c r="AM111" s="26">
        <f t="shared" si="88"/>
        <v>1500</v>
      </c>
      <c r="AN111" s="26">
        <f t="shared" si="88"/>
        <v>1500</v>
      </c>
      <c r="AO111" s="26">
        <f t="shared" si="88"/>
        <v>0</v>
      </c>
      <c r="AP111" s="26">
        <f t="shared" si="88"/>
        <v>0</v>
      </c>
      <c r="AQ111" s="26">
        <f t="shared" si="88"/>
        <v>0</v>
      </c>
      <c r="AR111" s="26">
        <f t="shared" si="88"/>
        <v>0</v>
      </c>
      <c r="AS111" s="26">
        <f t="shared" si="88"/>
        <v>2000</v>
      </c>
      <c r="AT111" s="26">
        <f t="shared" si="88"/>
        <v>2000</v>
      </c>
      <c r="AU111" s="26">
        <f t="shared" si="88"/>
        <v>0</v>
      </c>
      <c r="AV111" s="26">
        <f t="shared" si="88"/>
        <v>0</v>
      </c>
      <c r="AW111" s="26">
        <f t="shared" si="88"/>
        <v>0</v>
      </c>
      <c r="AX111" s="26">
        <f t="shared" si="88"/>
        <v>0</v>
      </c>
      <c r="AY111" s="26">
        <f t="shared" si="88"/>
        <v>0</v>
      </c>
      <c r="AZ111" s="26">
        <f t="shared" si="88"/>
        <v>0</v>
      </c>
      <c r="BA111" s="26">
        <f t="shared" si="88"/>
        <v>0</v>
      </c>
      <c r="BB111" s="26">
        <f t="shared" si="88"/>
        <v>0</v>
      </c>
      <c r="BC111" s="26">
        <f t="shared" si="88"/>
        <v>0</v>
      </c>
      <c r="BD111" s="26"/>
      <c r="BE111" s="184"/>
    </row>
    <row r="112" spans="1:57" s="71" customFormat="1" ht="25.5">
      <c r="A112" s="47"/>
      <c r="B112" s="5" t="s">
        <v>185</v>
      </c>
      <c r="C112" s="9" t="s">
        <v>92</v>
      </c>
      <c r="D112" s="9"/>
      <c r="E112" s="48">
        <v>5000</v>
      </c>
      <c r="F112" s="142">
        <v>5000</v>
      </c>
      <c r="G112" s="48"/>
      <c r="H112" s="48"/>
      <c r="I112" s="48"/>
      <c r="J112" s="48"/>
      <c r="K112" s="49"/>
      <c r="L112" s="49"/>
      <c r="M112" s="50"/>
      <c r="N112" s="50"/>
      <c r="O112" s="50"/>
      <c r="P112" s="21"/>
      <c r="Q112" s="21"/>
      <c r="R112" s="21">
        <f t="shared" si="83"/>
        <v>5000</v>
      </c>
      <c r="S112" s="21">
        <f t="shared" si="53"/>
        <v>5000</v>
      </c>
      <c r="T112" s="21">
        <f t="shared" si="84"/>
        <v>5000</v>
      </c>
      <c r="U112" s="131">
        <f t="shared" si="54"/>
        <v>5000</v>
      </c>
      <c r="V112" s="131">
        <f t="shared" si="54"/>
        <v>0</v>
      </c>
      <c r="W112" s="21">
        <f t="shared" si="54"/>
        <v>0</v>
      </c>
      <c r="X112" s="21">
        <f t="shared" si="54"/>
        <v>0</v>
      </c>
      <c r="Y112" s="111">
        <f>F112</f>
        <v>5000</v>
      </c>
      <c r="Z112" s="21">
        <f t="shared" si="55"/>
        <v>0</v>
      </c>
      <c r="AA112" s="21">
        <f t="shared" si="63"/>
        <v>0</v>
      </c>
      <c r="AB112" s="30"/>
      <c r="AC112" s="51"/>
      <c r="AD112" s="50"/>
      <c r="AE112" s="50"/>
      <c r="AF112" s="21">
        <f t="shared" si="85"/>
        <v>1500</v>
      </c>
      <c r="AG112" s="21">
        <f t="shared" si="86"/>
        <v>1500</v>
      </c>
      <c r="AH112" s="143">
        <v>1500</v>
      </c>
      <c r="AI112" s="143"/>
      <c r="AJ112" s="52"/>
      <c r="AK112" s="52"/>
      <c r="AL112" s="21">
        <f>AM112+AP112+AQ112</f>
        <v>1500</v>
      </c>
      <c r="AM112" s="21">
        <f>AN112+AO112</f>
        <v>1500</v>
      </c>
      <c r="AN112" s="52">
        <v>1500</v>
      </c>
      <c r="AO112" s="52"/>
      <c r="AP112" s="52"/>
      <c r="AQ112" s="52"/>
      <c r="AR112" s="21"/>
      <c r="AS112" s="26">
        <f>AT112+AU112</f>
        <v>2000</v>
      </c>
      <c r="AT112" s="52">
        <v>2000</v>
      </c>
      <c r="AU112" s="52"/>
      <c r="AV112" s="52"/>
      <c r="AW112" s="52"/>
      <c r="AX112" s="61"/>
      <c r="AY112" s="61"/>
      <c r="AZ112" s="52"/>
      <c r="BA112" s="52"/>
      <c r="BB112" s="52"/>
      <c r="BC112" s="52"/>
      <c r="BD112" s="52"/>
      <c r="BE112" s="187"/>
    </row>
    <row r="113" spans="1:57" s="76" customFormat="1" ht="13.5">
      <c r="A113" s="24" t="s">
        <v>166</v>
      </c>
      <c r="B113" s="144" t="s">
        <v>139</v>
      </c>
      <c r="C113" s="3"/>
      <c r="D113" s="3"/>
      <c r="E113" s="26">
        <f aca="true" t="shared" si="89" ref="E113:R113">SUM(E114:E117)</f>
        <v>50200</v>
      </c>
      <c r="F113" s="26">
        <f t="shared" si="89"/>
        <v>50200</v>
      </c>
      <c r="G113" s="26" t="e">
        <f t="shared" si="89"/>
        <v>#REF!</v>
      </c>
      <c r="H113" s="26" t="e">
        <f t="shared" si="89"/>
        <v>#REF!</v>
      </c>
      <c r="I113" s="26">
        <f t="shared" si="89"/>
        <v>2062</v>
      </c>
      <c r="J113" s="26">
        <f t="shared" si="89"/>
        <v>2062</v>
      </c>
      <c r="K113" s="26">
        <f t="shared" si="89"/>
        <v>0</v>
      </c>
      <c r="L113" s="26">
        <f t="shared" si="89"/>
        <v>2062</v>
      </c>
      <c r="M113" s="26">
        <f t="shared" si="89"/>
        <v>0</v>
      </c>
      <c r="N113" s="26">
        <f t="shared" si="89"/>
        <v>0</v>
      </c>
      <c r="O113" s="26">
        <f t="shared" si="89"/>
        <v>0</v>
      </c>
      <c r="P113" s="26">
        <f t="shared" si="89"/>
        <v>2062</v>
      </c>
      <c r="Q113" s="26" t="e">
        <f t="shared" si="89"/>
        <v>#REF!</v>
      </c>
      <c r="R113" s="26">
        <f t="shared" si="89"/>
        <v>70300</v>
      </c>
      <c r="S113" s="21" t="e">
        <f t="shared" si="53"/>
        <v>#REF!</v>
      </c>
      <c r="T113" s="26" t="e">
        <f>SUM(T114:T117)</f>
        <v>#REF!</v>
      </c>
      <c r="U113" s="131">
        <f>AB113+AH113+AN113++AT113+AZ113</f>
        <v>21534</v>
      </c>
      <c r="V113" s="131" t="e">
        <f t="shared" si="54"/>
        <v>#REF!</v>
      </c>
      <c r="W113" s="21" t="e">
        <f t="shared" si="54"/>
        <v>#REF!</v>
      </c>
      <c r="X113" s="21">
        <f t="shared" si="54"/>
        <v>0</v>
      </c>
      <c r="Y113" s="26">
        <f>SUM(Y114:Y117)</f>
        <v>70300</v>
      </c>
      <c r="Z113" s="21" t="e">
        <f t="shared" si="55"/>
        <v>#REF!</v>
      </c>
      <c r="AA113" s="21" t="e">
        <f t="shared" si="63"/>
        <v>#REF!</v>
      </c>
      <c r="AB113" s="26">
        <f aca="true" t="shared" si="90" ref="AB113:BC113">SUM(AB114:AB117)</f>
        <v>0</v>
      </c>
      <c r="AC113" s="26" t="e">
        <f t="shared" si="90"/>
        <v>#REF!</v>
      </c>
      <c r="AD113" s="26">
        <f t="shared" si="90"/>
        <v>1400</v>
      </c>
      <c r="AE113" s="26">
        <f t="shared" si="90"/>
        <v>0</v>
      </c>
      <c r="AF113" s="26" t="e">
        <f t="shared" si="90"/>
        <v>#REF!</v>
      </c>
      <c r="AG113" s="26">
        <f t="shared" si="90"/>
        <v>6000</v>
      </c>
      <c r="AH113" s="26">
        <f t="shared" si="90"/>
        <v>4500</v>
      </c>
      <c r="AI113" s="26">
        <f t="shared" si="90"/>
        <v>1500</v>
      </c>
      <c r="AJ113" s="26" t="e">
        <f t="shared" si="90"/>
        <v>#REF!</v>
      </c>
      <c r="AK113" s="26">
        <f t="shared" si="90"/>
        <v>0</v>
      </c>
      <c r="AL113" s="26">
        <f t="shared" si="90"/>
        <v>20900</v>
      </c>
      <c r="AM113" s="26">
        <f t="shared" si="90"/>
        <v>18400</v>
      </c>
      <c r="AN113" s="26">
        <f t="shared" si="90"/>
        <v>11000</v>
      </c>
      <c r="AO113" s="26">
        <f t="shared" si="90"/>
        <v>7400</v>
      </c>
      <c r="AP113" s="26">
        <f t="shared" si="90"/>
        <v>2500</v>
      </c>
      <c r="AQ113" s="26">
        <f t="shared" si="90"/>
        <v>0</v>
      </c>
      <c r="AR113" s="26">
        <f t="shared" si="90"/>
        <v>14034</v>
      </c>
      <c r="AS113" s="26">
        <f t="shared" si="90"/>
        <v>11034</v>
      </c>
      <c r="AT113" s="26">
        <f t="shared" si="90"/>
        <v>3534</v>
      </c>
      <c r="AU113" s="26">
        <f t="shared" si="90"/>
        <v>7200</v>
      </c>
      <c r="AV113" s="26">
        <f t="shared" si="90"/>
        <v>3000</v>
      </c>
      <c r="AW113" s="26">
        <f t="shared" si="90"/>
        <v>0</v>
      </c>
      <c r="AX113" s="26">
        <f t="shared" si="90"/>
        <v>22365.691</v>
      </c>
      <c r="AY113" s="26">
        <f t="shared" si="90"/>
        <v>19365.691</v>
      </c>
      <c r="AZ113" s="26">
        <f t="shared" si="90"/>
        <v>2500</v>
      </c>
      <c r="BA113" s="26">
        <f t="shared" si="90"/>
        <v>16865.691</v>
      </c>
      <c r="BB113" s="26">
        <f t="shared" si="90"/>
        <v>3000</v>
      </c>
      <c r="BC113" s="26">
        <f t="shared" si="90"/>
        <v>0</v>
      </c>
      <c r="BD113" s="26"/>
      <c r="BE113" s="184"/>
    </row>
    <row r="114" spans="1:57" s="54" customFormat="1" ht="36">
      <c r="A114" s="69"/>
      <c r="B114" s="36" t="s">
        <v>169</v>
      </c>
      <c r="C114" s="9" t="s">
        <v>129</v>
      </c>
      <c r="D114" s="9"/>
      <c r="E114" s="48">
        <v>40000</v>
      </c>
      <c r="F114" s="48">
        <f>E114</f>
        <v>40000</v>
      </c>
      <c r="G114" s="48"/>
      <c r="H114" s="48"/>
      <c r="I114" s="48">
        <f>J114+N114+O114</f>
        <v>0</v>
      </c>
      <c r="J114" s="48">
        <f>K114+L114+M114</f>
        <v>0</v>
      </c>
      <c r="K114" s="49"/>
      <c r="L114" s="49"/>
      <c r="M114" s="50"/>
      <c r="N114" s="50"/>
      <c r="O114" s="50"/>
      <c r="P114" s="21">
        <f>G114+I114</f>
        <v>0</v>
      </c>
      <c r="Q114" s="21">
        <f>I114+G114</f>
        <v>0</v>
      </c>
      <c r="R114" s="21">
        <f>Y114</f>
        <v>40000</v>
      </c>
      <c r="S114" s="21">
        <f t="shared" si="53"/>
        <v>40000</v>
      </c>
      <c r="T114" s="21">
        <f>U114+V114</f>
        <v>40000</v>
      </c>
      <c r="U114" s="131">
        <f t="shared" si="54"/>
        <v>18000</v>
      </c>
      <c r="V114" s="131">
        <f t="shared" si="54"/>
        <v>22000</v>
      </c>
      <c r="W114" s="21">
        <f t="shared" si="54"/>
        <v>0</v>
      </c>
      <c r="X114" s="21">
        <f t="shared" si="54"/>
        <v>0</v>
      </c>
      <c r="Y114" s="111">
        <v>40000</v>
      </c>
      <c r="Z114" s="21">
        <f t="shared" si="55"/>
        <v>500</v>
      </c>
      <c r="AA114" s="21">
        <f t="shared" si="63"/>
        <v>500</v>
      </c>
      <c r="AB114" s="30"/>
      <c r="AC114" s="51">
        <v>500</v>
      </c>
      <c r="AD114" s="50"/>
      <c r="AE114" s="50"/>
      <c r="AF114" s="21">
        <f>AG114+AJ114+AK114</f>
        <v>4500</v>
      </c>
      <c r="AG114" s="21">
        <f>AH114+AI114</f>
        <v>4500</v>
      </c>
      <c r="AH114" s="143">
        <v>4500</v>
      </c>
      <c r="AI114" s="143"/>
      <c r="AJ114" s="52"/>
      <c r="AK114" s="52"/>
      <c r="AL114" s="21">
        <f>AM114+AP114+AQ114</f>
        <v>15500</v>
      </c>
      <c r="AM114" s="21">
        <f>AN114+AO114</f>
        <v>15500</v>
      </c>
      <c r="AN114" s="52">
        <v>11000</v>
      </c>
      <c r="AO114" s="52">
        <v>4500</v>
      </c>
      <c r="AP114" s="52"/>
      <c r="AQ114" s="52"/>
      <c r="AR114" s="21">
        <f>AS114+AV114+AW114</f>
        <v>7500</v>
      </c>
      <c r="AS114" s="21">
        <f>AT114+AU114</f>
        <v>7500</v>
      </c>
      <c r="AT114" s="52">
        <v>2500</v>
      </c>
      <c r="AU114" s="52">
        <v>5000</v>
      </c>
      <c r="AV114" s="52"/>
      <c r="AW114" s="52"/>
      <c r="AX114" s="61">
        <f>AY114+BB114+BC114</f>
        <v>12000</v>
      </c>
      <c r="AY114" s="61">
        <f>AZ114+BA114</f>
        <v>12000</v>
      </c>
      <c r="AZ114" s="52"/>
      <c r="BA114" s="50">
        <v>12000</v>
      </c>
      <c r="BB114" s="52"/>
      <c r="BC114" s="52"/>
      <c r="BD114" s="186" t="s">
        <v>218</v>
      </c>
      <c r="BE114" s="187"/>
    </row>
    <row r="115" spans="1:57" s="54" customFormat="1" ht="29.25" customHeight="1">
      <c r="A115" s="69"/>
      <c r="B115" s="36" t="s">
        <v>194</v>
      </c>
      <c r="C115" s="9" t="s">
        <v>129</v>
      </c>
      <c r="D115" s="9"/>
      <c r="E115" s="48">
        <v>1200</v>
      </c>
      <c r="F115" s="48">
        <f>E115</f>
        <v>1200</v>
      </c>
      <c r="G115" s="48"/>
      <c r="H115" s="48"/>
      <c r="I115" s="48">
        <f>J115+N115+O115</f>
        <v>0</v>
      </c>
      <c r="J115" s="48">
        <f>K115+L115+M115</f>
        <v>0</v>
      </c>
      <c r="K115" s="49"/>
      <c r="L115" s="49"/>
      <c r="M115" s="50"/>
      <c r="N115" s="50"/>
      <c r="O115" s="50"/>
      <c r="P115" s="21">
        <f>G115+I115</f>
        <v>0</v>
      </c>
      <c r="Q115" s="21">
        <f>I115+G115</f>
        <v>0</v>
      </c>
      <c r="R115" s="21">
        <f>Y115</f>
        <v>1200</v>
      </c>
      <c r="S115" s="21">
        <f>T115+W115+X115</f>
        <v>1200</v>
      </c>
      <c r="T115" s="21">
        <f>U115+V115</f>
        <v>1200</v>
      </c>
      <c r="U115" s="131">
        <f>AB115+AH115+AN115++AT115+AZ115</f>
        <v>0</v>
      </c>
      <c r="V115" s="131">
        <f>AC115+AI115+AO115++AU115+BA115</f>
        <v>1200</v>
      </c>
      <c r="W115" s="21">
        <f>AD115+AJ115+AP115++AV115+BB115</f>
        <v>0</v>
      </c>
      <c r="X115" s="21">
        <f>AE115+AK115+AQ115++AW115+BC115</f>
        <v>0</v>
      </c>
      <c r="Y115" s="111">
        <v>1200</v>
      </c>
      <c r="Z115" s="21">
        <f>AA115+AD115+AE115</f>
        <v>0</v>
      </c>
      <c r="AA115" s="21">
        <f>AB115+AC115</f>
        <v>0</v>
      </c>
      <c r="AB115" s="30"/>
      <c r="AC115" s="51"/>
      <c r="AD115" s="50"/>
      <c r="AE115" s="50"/>
      <c r="AF115" s="21">
        <f>AG115+AJ115+AK115</f>
        <v>500</v>
      </c>
      <c r="AG115" s="21">
        <f>AH115+AI115</f>
        <v>500</v>
      </c>
      <c r="AH115" s="143"/>
      <c r="AI115" s="143">
        <v>500</v>
      </c>
      <c r="AJ115" s="52"/>
      <c r="AK115" s="52"/>
      <c r="AL115" s="21">
        <f>AM115+AP115+AQ115</f>
        <v>700</v>
      </c>
      <c r="AM115" s="21">
        <f>AN115+AO115</f>
        <v>700</v>
      </c>
      <c r="AN115" s="52"/>
      <c r="AO115" s="52">
        <v>700</v>
      </c>
      <c r="AP115" s="52"/>
      <c r="AQ115" s="52"/>
      <c r="AR115" s="21">
        <f>AS115+AV115+AW115</f>
        <v>0</v>
      </c>
      <c r="AS115" s="21">
        <f>AT115+AU115</f>
        <v>0</v>
      </c>
      <c r="AT115" s="52"/>
      <c r="AU115" s="52"/>
      <c r="AV115" s="52"/>
      <c r="AW115" s="52"/>
      <c r="AX115" s="6">
        <f>AY115+BB115+BC115</f>
        <v>0</v>
      </c>
      <c r="AY115" s="6">
        <f>AZ115+BA115</f>
        <v>0</v>
      </c>
      <c r="AZ115" s="8"/>
      <c r="BA115" s="50"/>
      <c r="BB115" s="52"/>
      <c r="BC115" s="52"/>
      <c r="BD115" s="52"/>
      <c r="BE115" s="187"/>
    </row>
    <row r="116" spans="1:57" s="71" customFormat="1" ht="25.5">
      <c r="A116" s="47"/>
      <c r="B116" s="5" t="s">
        <v>142</v>
      </c>
      <c r="C116" s="9" t="s">
        <v>134</v>
      </c>
      <c r="D116" s="9"/>
      <c r="E116" s="48">
        <v>9000</v>
      </c>
      <c r="F116" s="48">
        <f>E116</f>
        <v>9000</v>
      </c>
      <c r="G116" s="48"/>
      <c r="H116" s="48"/>
      <c r="I116" s="48">
        <f>J116+N116+O116</f>
        <v>0</v>
      </c>
      <c r="J116" s="48">
        <f>K116+L116+M116</f>
        <v>0</v>
      </c>
      <c r="K116" s="49"/>
      <c r="L116" s="49"/>
      <c r="M116" s="50"/>
      <c r="N116" s="50"/>
      <c r="O116" s="50"/>
      <c r="P116" s="21">
        <f>G116+I116</f>
        <v>0</v>
      </c>
      <c r="Q116" s="21">
        <f>I116+G116</f>
        <v>0</v>
      </c>
      <c r="R116" s="21">
        <f>Y116</f>
        <v>9000</v>
      </c>
      <c r="S116" s="21">
        <f t="shared" si="53"/>
        <v>8999.690999999999</v>
      </c>
      <c r="T116" s="21">
        <f>U116+V116</f>
        <v>8999.690999999999</v>
      </c>
      <c r="U116" s="131">
        <f t="shared" si="54"/>
        <v>3534</v>
      </c>
      <c r="V116" s="131">
        <f t="shared" si="54"/>
        <v>5465.691</v>
      </c>
      <c r="W116" s="21">
        <f t="shared" si="54"/>
        <v>0</v>
      </c>
      <c r="X116" s="21">
        <f t="shared" si="54"/>
        <v>0</v>
      </c>
      <c r="Y116" s="111">
        <f>E116-P116</f>
        <v>9000</v>
      </c>
      <c r="Z116" s="21">
        <f t="shared" si="55"/>
        <v>0</v>
      </c>
      <c r="AA116" s="21">
        <f t="shared" si="63"/>
        <v>0</v>
      </c>
      <c r="AB116" s="30"/>
      <c r="AC116" s="51"/>
      <c r="AD116" s="50"/>
      <c r="AE116" s="50"/>
      <c r="AF116" s="21">
        <f>AG116+AJ116+AK116</f>
        <v>0</v>
      </c>
      <c r="AG116" s="21">
        <f>AH116+AI116</f>
        <v>0</v>
      </c>
      <c r="AH116" s="52"/>
      <c r="AI116" s="52"/>
      <c r="AJ116" s="52"/>
      <c r="AK116" s="52"/>
      <c r="AL116" s="21">
        <f>AM116+AP116+AQ116</f>
        <v>1000</v>
      </c>
      <c r="AM116" s="21">
        <f>AN116+AO116</f>
        <v>1000</v>
      </c>
      <c r="AN116" s="52"/>
      <c r="AO116" s="52">
        <v>1000</v>
      </c>
      <c r="AP116" s="52"/>
      <c r="AQ116" s="52"/>
      <c r="AR116" s="21">
        <f>AS116+AV116+AW116</f>
        <v>2034</v>
      </c>
      <c r="AS116" s="21">
        <f>AT116+AU116</f>
        <v>2034</v>
      </c>
      <c r="AT116" s="52">
        <v>1034</v>
      </c>
      <c r="AU116" s="52">
        <v>1000</v>
      </c>
      <c r="AV116" s="52"/>
      <c r="AW116" s="52"/>
      <c r="AX116" s="61">
        <f>AY116+BB116+BC116</f>
        <v>5965.691</v>
      </c>
      <c r="AY116" s="61">
        <f>AZ116+BA116</f>
        <v>5965.691</v>
      </c>
      <c r="AZ116" s="52">
        <v>2500</v>
      </c>
      <c r="BA116" s="52">
        <f>3000+465.691</f>
        <v>3465.691</v>
      </c>
      <c r="BB116" s="52"/>
      <c r="BC116" s="52"/>
      <c r="BD116" s="52"/>
      <c r="BE116" s="187"/>
    </row>
    <row r="117" spans="1:57" s="54" customFormat="1" ht="51">
      <c r="A117" s="69"/>
      <c r="B117" s="36" t="s">
        <v>162</v>
      </c>
      <c r="C117" s="9" t="s">
        <v>136</v>
      </c>
      <c r="D117" s="9"/>
      <c r="E117" s="48"/>
      <c r="F117" s="48"/>
      <c r="G117" s="48" t="e">
        <f>H117</f>
        <v>#REF!</v>
      </c>
      <c r="H117" s="48" t="e">
        <f>#REF!-#REF!</f>
        <v>#REF!</v>
      </c>
      <c r="I117" s="48">
        <f>J117+N117+O117</f>
        <v>2062</v>
      </c>
      <c r="J117" s="48">
        <f>K117+L117+M117</f>
        <v>2062</v>
      </c>
      <c r="K117" s="49"/>
      <c r="L117" s="49">
        <f>462+1600</f>
        <v>2062</v>
      </c>
      <c r="M117" s="50"/>
      <c r="N117" s="50"/>
      <c r="O117" s="50"/>
      <c r="P117" s="77">
        <f>L117</f>
        <v>2062</v>
      </c>
      <c r="Q117" s="77" t="e">
        <f>I117+G117</f>
        <v>#REF!</v>
      </c>
      <c r="R117" s="77">
        <v>20100</v>
      </c>
      <c r="S117" s="21" t="e">
        <f t="shared" si="53"/>
        <v>#REF!</v>
      </c>
      <c r="T117" s="21" t="e">
        <f>U117+V117</f>
        <v>#REF!</v>
      </c>
      <c r="U117" s="131">
        <f t="shared" si="54"/>
        <v>0</v>
      </c>
      <c r="V117" s="131" t="e">
        <f t="shared" si="54"/>
        <v>#REF!</v>
      </c>
      <c r="W117" s="21" t="e">
        <f t="shared" si="54"/>
        <v>#REF!</v>
      </c>
      <c r="X117" s="21">
        <f t="shared" si="54"/>
        <v>0</v>
      </c>
      <c r="Y117" s="111">
        <v>20100</v>
      </c>
      <c r="Z117" s="21" t="e">
        <f t="shared" si="55"/>
        <v>#REF!</v>
      </c>
      <c r="AA117" s="21" t="e">
        <f t="shared" si="63"/>
        <v>#REF!</v>
      </c>
      <c r="AB117" s="51"/>
      <c r="AC117" s="51" t="e">
        <f>#REF!</f>
        <v>#REF!</v>
      </c>
      <c r="AD117" s="50">
        <v>1400</v>
      </c>
      <c r="AE117" s="50"/>
      <c r="AF117" s="77" t="e">
        <f>AG117+AJ117+AK117</f>
        <v>#REF!</v>
      </c>
      <c r="AG117" s="77">
        <f>AH117+AI117</f>
        <v>1000</v>
      </c>
      <c r="AH117" s="52"/>
      <c r="AI117" s="50">
        <v>1000</v>
      </c>
      <c r="AJ117" s="50" t="e">
        <f>#REF!</f>
        <v>#REF!</v>
      </c>
      <c r="AK117" s="52"/>
      <c r="AL117" s="77">
        <f>AM117+AP117+AQ117</f>
        <v>3700</v>
      </c>
      <c r="AM117" s="77">
        <v>1200</v>
      </c>
      <c r="AN117" s="50"/>
      <c r="AO117" s="50">
        <v>1200</v>
      </c>
      <c r="AP117" s="50">
        <v>2500</v>
      </c>
      <c r="AQ117" s="50"/>
      <c r="AR117" s="77">
        <f>AS117+AV117+AW117</f>
        <v>4500</v>
      </c>
      <c r="AS117" s="77">
        <v>1500</v>
      </c>
      <c r="AT117" s="50"/>
      <c r="AU117" s="50">
        <v>1200</v>
      </c>
      <c r="AV117" s="50">
        <v>3000</v>
      </c>
      <c r="AW117" s="50"/>
      <c r="AX117" s="28">
        <f>AY117+BB117+BC117</f>
        <v>4400</v>
      </c>
      <c r="AY117" s="28">
        <f>AZ117+BA117</f>
        <v>1400</v>
      </c>
      <c r="AZ117" s="50"/>
      <c r="BA117" s="50">
        <v>1400</v>
      </c>
      <c r="BB117" s="50">
        <v>3000</v>
      </c>
      <c r="BC117" s="50"/>
      <c r="BD117" s="50"/>
      <c r="BE117" s="185"/>
    </row>
    <row r="118" ht="13.5">
      <c r="S118" s="129"/>
    </row>
    <row r="119" spans="1:57" ht="33" customHeight="1" hidden="1">
      <c r="A119" s="62" t="s">
        <v>152</v>
      </c>
      <c r="B119" s="78" t="s">
        <v>151</v>
      </c>
      <c r="C119" s="63"/>
      <c r="D119" s="63"/>
      <c r="E119" s="79"/>
      <c r="F119" s="79"/>
      <c r="G119" s="79"/>
      <c r="H119" s="79"/>
      <c r="I119" s="79"/>
      <c r="J119" s="79"/>
      <c r="K119" s="80"/>
      <c r="L119" s="80"/>
      <c r="M119" s="79"/>
      <c r="N119" s="79"/>
      <c r="O119" s="79"/>
      <c r="P119" s="79"/>
      <c r="Q119" s="79"/>
      <c r="R119" s="79"/>
      <c r="S119" s="81"/>
      <c r="T119" s="64"/>
      <c r="U119" s="132"/>
      <c r="V119" s="132"/>
      <c r="W119" s="64"/>
      <c r="X119" s="64"/>
      <c r="Y119" s="113"/>
      <c r="Z119" s="64"/>
      <c r="AA119" s="64"/>
      <c r="AB119" s="32"/>
      <c r="AC119" s="58">
        <v>16500</v>
      </c>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row>
    <row r="120" spans="1:57" ht="33" customHeight="1" hidden="1">
      <c r="A120" s="62" t="s">
        <v>153</v>
      </c>
      <c r="B120" s="78" t="s">
        <v>154</v>
      </c>
      <c r="C120" s="63"/>
      <c r="D120" s="63"/>
      <c r="E120" s="79"/>
      <c r="F120" s="79"/>
      <c r="G120" s="79"/>
      <c r="H120" s="79"/>
      <c r="I120" s="79"/>
      <c r="J120" s="79"/>
      <c r="K120" s="80"/>
      <c r="L120" s="80"/>
      <c r="M120" s="79"/>
      <c r="N120" s="79"/>
      <c r="O120" s="79"/>
      <c r="P120" s="79"/>
      <c r="Q120" s="79"/>
      <c r="R120" s="79"/>
      <c r="S120" s="81"/>
      <c r="T120" s="64"/>
      <c r="U120" s="132"/>
      <c r="V120" s="132"/>
      <c r="W120" s="64"/>
      <c r="X120" s="64"/>
      <c r="Y120" s="113"/>
      <c r="Z120" s="64"/>
      <c r="AA120" s="64"/>
      <c r="AB120" s="32"/>
      <c r="AC120" s="58">
        <v>3000</v>
      </c>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row>
    <row r="121" spans="1:57" ht="31.5" customHeight="1" hidden="1">
      <c r="A121" s="62" t="s">
        <v>158</v>
      </c>
      <c r="B121" s="78" t="s">
        <v>156</v>
      </c>
      <c r="C121" s="78"/>
      <c r="D121" s="78"/>
      <c r="E121" s="78"/>
      <c r="F121" s="78"/>
      <c r="G121" s="78"/>
      <c r="H121" s="78"/>
      <c r="I121" s="78"/>
      <c r="J121" s="78"/>
      <c r="K121" s="78"/>
      <c r="L121" s="78"/>
      <c r="M121" s="78"/>
      <c r="N121" s="78"/>
      <c r="O121" s="78"/>
      <c r="P121" s="78"/>
      <c r="Q121" s="78"/>
      <c r="R121" s="78"/>
      <c r="S121" s="78"/>
      <c r="T121" s="78"/>
      <c r="U121" s="133"/>
      <c r="V121" s="132"/>
      <c r="W121" s="64"/>
      <c r="X121" s="64"/>
      <c r="Y121" s="113"/>
      <c r="Z121" s="64"/>
      <c r="AA121" s="64"/>
      <c r="AB121" s="82"/>
      <c r="AC121" s="51" t="e">
        <f>55000-AC15-AC119-AC120</f>
        <v>#REF!</v>
      </c>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row>
    <row r="122" spans="7:29" ht="19.5" customHeight="1" hidden="1">
      <c r="G122" s="87"/>
      <c r="H122" s="87"/>
      <c r="I122" s="87"/>
      <c r="J122" s="87"/>
      <c r="K122" s="88"/>
      <c r="L122" s="88"/>
      <c r="M122" s="87"/>
      <c r="N122" s="87"/>
      <c r="O122" s="87"/>
      <c r="P122" s="87"/>
      <c r="Q122" s="87"/>
      <c r="R122" s="87"/>
      <c r="S122" s="87"/>
      <c r="AC122" s="90" t="e">
        <f>AC121+AC119+AC15+AC120</f>
        <v>#REF!</v>
      </c>
    </row>
    <row r="123" spans="2:29" ht="25.5" hidden="1">
      <c r="B123" s="84" t="s">
        <v>159</v>
      </c>
      <c r="G123" s="87"/>
      <c r="H123" s="87"/>
      <c r="I123" s="87"/>
      <c r="J123" s="87"/>
      <c r="K123" s="88"/>
      <c r="L123" s="88"/>
      <c r="M123" s="87"/>
      <c r="N123" s="87"/>
      <c r="O123" s="87"/>
      <c r="P123" s="87"/>
      <c r="Q123" s="87"/>
      <c r="R123" s="87"/>
      <c r="S123" s="87"/>
      <c r="AC123" s="91" t="e">
        <f>AC67+AC68+AC87+AC96+AC107+AC114+AC117</f>
        <v>#REF!</v>
      </c>
    </row>
    <row r="124" spans="7:29" ht="19.5" customHeight="1" hidden="1">
      <c r="G124" s="87"/>
      <c r="H124" s="87"/>
      <c r="I124" s="87"/>
      <c r="J124" s="87"/>
      <c r="K124" s="88"/>
      <c r="L124" s="88"/>
      <c r="M124" s="87"/>
      <c r="N124" s="87"/>
      <c r="O124" s="87"/>
      <c r="P124" s="87"/>
      <c r="Q124" s="87"/>
      <c r="R124" s="87"/>
      <c r="S124" s="87"/>
      <c r="AC124" s="92" t="e">
        <f>AC15-AC123</f>
        <v>#REF!</v>
      </c>
    </row>
    <row r="125" spans="1:19" ht="19.5" customHeight="1">
      <c r="A125" s="93"/>
      <c r="C125" s="12"/>
      <c r="D125" s="12"/>
      <c r="E125" s="12"/>
      <c r="F125" s="94"/>
      <c r="G125" s="87"/>
      <c r="H125" s="87"/>
      <c r="I125" s="87"/>
      <c r="J125" s="87"/>
      <c r="K125" s="88"/>
      <c r="L125" s="88"/>
      <c r="M125" s="87"/>
      <c r="N125" s="87"/>
      <c r="O125" s="87"/>
      <c r="P125" s="87"/>
      <c r="Q125" s="87"/>
      <c r="R125" s="87"/>
      <c r="S125" s="87"/>
    </row>
    <row r="126" spans="1:19" ht="19.5" customHeight="1">
      <c r="A126" s="93"/>
      <c r="C126" s="12"/>
      <c r="D126" s="12"/>
      <c r="E126" s="12"/>
      <c r="F126" s="94"/>
      <c r="G126" s="87"/>
      <c r="H126" s="87"/>
      <c r="I126" s="87"/>
      <c r="J126" s="87"/>
      <c r="K126" s="88"/>
      <c r="L126" s="88"/>
      <c r="M126" s="87"/>
      <c r="N126" s="87"/>
      <c r="O126" s="87"/>
      <c r="P126" s="87"/>
      <c r="Q126" s="87"/>
      <c r="R126" s="87"/>
      <c r="S126" s="87"/>
    </row>
    <row r="127" spans="1:19" ht="19.5" customHeight="1">
      <c r="A127" s="93"/>
      <c r="C127" s="12"/>
      <c r="D127" s="12"/>
      <c r="E127" s="12"/>
      <c r="F127" s="94"/>
      <c r="G127" s="95"/>
      <c r="H127" s="95"/>
      <c r="I127" s="95"/>
      <c r="J127" s="95"/>
      <c r="K127" s="96"/>
      <c r="L127" s="96"/>
      <c r="M127" s="95"/>
      <c r="N127" s="95"/>
      <c r="O127" s="95"/>
      <c r="P127" s="95"/>
      <c r="Q127" s="95"/>
      <c r="R127" s="95"/>
      <c r="S127" s="95"/>
    </row>
    <row r="128" spans="1:19" ht="19.5" customHeight="1">
      <c r="A128" s="93"/>
      <c r="C128" s="12"/>
      <c r="D128" s="12"/>
      <c r="E128" s="12"/>
      <c r="F128" s="94"/>
      <c r="G128" s="87"/>
      <c r="H128" s="87"/>
      <c r="I128" s="87"/>
      <c r="J128" s="87"/>
      <c r="K128" s="88"/>
      <c r="L128" s="88"/>
      <c r="M128" s="87"/>
      <c r="N128" s="87"/>
      <c r="O128" s="87"/>
      <c r="P128" s="87"/>
      <c r="Q128" s="87"/>
      <c r="R128" s="87"/>
      <c r="S128" s="87"/>
    </row>
    <row r="129" spans="1:19" ht="19.5" customHeight="1">
      <c r="A129" s="93"/>
      <c r="C129" s="12"/>
      <c r="D129" s="12"/>
      <c r="E129" s="12"/>
      <c r="F129" s="94"/>
      <c r="G129" s="94"/>
      <c r="H129" s="94"/>
      <c r="I129" s="97"/>
      <c r="J129" s="97"/>
      <c r="K129" s="98"/>
      <c r="L129" s="99"/>
      <c r="M129" s="100"/>
      <c r="N129" s="97"/>
      <c r="O129" s="97"/>
      <c r="P129" s="97"/>
      <c r="Q129" s="97"/>
      <c r="R129" s="97"/>
      <c r="S129" s="97"/>
    </row>
    <row r="130" spans="1:19" ht="19.5" customHeight="1">
      <c r="A130" s="93"/>
      <c r="C130" s="12"/>
      <c r="D130" s="12"/>
      <c r="E130" s="12"/>
      <c r="F130" s="94"/>
      <c r="G130" s="87"/>
      <c r="H130" s="87"/>
      <c r="I130" s="87"/>
      <c r="J130" s="87"/>
      <c r="K130" s="101"/>
      <c r="L130" s="88"/>
      <c r="M130" s="87"/>
      <c r="N130" s="87"/>
      <c r="O130" s="87"/>
      <c r="P130" s="87"/>
      <c r="Q130" s="87"/>
      <c r="R130" s="87"/>
      <c r="S130" s="87"/>
    </row>
    <row r="131" spans="1:6" ht="19.5" customHeight="1">
      <c r="A131" s="93"/>
      <c r="C131" s="12"/>
      <c r="D131" s="12"/>
      <c r="E131" s="12"/>
      <c r="F131" s="12"/>
    </row>
    <row r="132" spans="1:6" ht="19.5" customHeight="1">
      <c r="A132" s="93"/>
      <c r="C132" s="12"/>
      <c r="D132" s="12"/>
      <c r="E132" s="12"/>
      <c r="F132" s="12"/>
    </row>
    <row r="133" spans="1:19" ht="19.5" customHeight="1">
      <c r="A133" s="93"/>
      <c r="C133" s="12"/>
      <c r="D133" s="12"/>
      <c r="E133" s="12"/>
      <c r="F133" s="12"/>
      <c r="G133" s="12"/>
      <c r="H133" s="12"/>
      <c r="I133" s="12"/>
      <c r="J133" s="12"/>
      <c r="K133" s="91"/>
      <c r="L133" s="91"/>
      <c r="M133" s="12"/>
      <c r="N133" s="12"/>
      <c r="O133" s="12"/>
      <c r="P133" s="12"/>
      <c r="Q133" s="12"/>
      <c r="R133" s="12"/>
      <c r="S133" s="12"/>
    </row>
    <row r="134" spans="1:19" ht="19.5" customHeight="1">
      <c r="A134" s="93"/>
      <c r="C134" s="12"/>
      <c r="D134" s="12"/>
      <c r="E134" s="12"/>
      <c r="F134" s="12"/>
      <c r="G134" s="12"/>
      <c r="H134" s="12"/>
      <c r="I134" s="12"/>
      <c r="J134" s="12"/>
      <c r="K134" s="91"/>
      <c r="L134" s="91"/>
      <c r="M134" s="12"/>
      <c r="N134" s="12"/>
      <c r="O134" s="12"/>
      <c r="P134" s="12"/>
      <c r="Q134" s="12"/>
      <c r="R134" s="12"/>
      <c r="S134" s="12"/>
    </row>
    <row r="135" spans="1:19" ht="13.5">
      <c r="A135" s="93"/>
      <c r="C135" s="12"/>
      <c r="D135" s="12"/>
      <c r="E135" s="12"/>
      <c r="F135" s="12"/>
      <c r="G135" s="12"/>
      <c r="H135" s="12"/>
      <c r="I135" s="12"/>
      <c r="J135" s="12"/>
      <c r="K135" s="91"/>
      <c r="L135" s="91"/>
      <c r="M135" s="12"/>
      <c r="N135" s="12"/>
      <c r="O135" s="12"/>
      <c r="P135" s="12"/>
      <c r="Q135" s="12"/>
      <c r="R135" s="12"/>
      <c r="S135" s="12"/>
    </row>
    <row r="136" spans="1:19" ht="13.5">
      <c r="A136" s="93"/>
      <c r="C136" s="12"/>
      <c r="D136" s="12"/>
      <c r="E136" s="12"/>
      <c r="F136" s="12"/>
      <c r="G136" s="12"/>
      <c r="H136" s="12"/>
      <c r="I136" s="12"/>
      <c r="J136" s="12"/>
      <c r="K136" s="91"/>
      <c r="L136" s="91"/>
      <c r="M136" s="12"/>
      <c r="N136" s="12"/>
      <c r="O136" s="12"/>
      <c r="P136" s="12"/>
      <c r="Q136" s="12"/>
      <c r="R136" s="12"/>
      <c r="S136" s="12"/>
    </row>
    <row r="137" spans="1:19" ht="13.5">
      <c r="A137" s="93"/>
      <c r="C137" s="12"/>
      <c r="D137" s="12"/>
      <c r="E137" s="12"/>
      <c r="F137" s="12"/>
      <c r="G137" s="12"/>
      <c r="H137" s="12"/>
      <c r="I137" s="12"/>
      <c r="J137" s="12"/>
      <c r="K137" s="91"/>
      <c r="L137" s="91"/>
      <c r="M137" s="12"/>
      <c r="N137" s="12"/>
      <c r="O137" s="12"/>
      <c r="P137" s="12"/>
      <c r="Q137" s="12"/>
      <c r="R137" s="12"/>
      <c r="S137" s="12"/>
    </row>
    <row r="138" spans="1:19" ht="13.5">
      <c r="A138" s="93"/>
      <c r="C138" s="12"/>
      <c r="D138" s="12"/>
      <c r="E138" s="12"/>
      <c r="F138" s="12"/>
      <c r="G138" s="12"/>
      <c r="H138" s="12"/>
      <c r="I138" s="12"/>
      <c r="J138" s="12"/>
      <c r="K138" s="91"/>
      <c r="L138" s="91"/>
      <c r="M138" s="12"/>
      <c r="N138" s="12"/>
      <c r="O138" s="12"/>
      <c r="P138" s="12"/>
      <c r="Q138" s="12"/>
      <c r="R138" s="12"/>
      <c r="S138" s="12"/>
    </row>
    <row r="139" spans="1:19" ht="13.5">
      <c r="A139" s="93"/>
      <c r="C139" s="12"/>
      <c r="D139" s="12"/>
      <c r="E139" s="12"/>
      <c r="F139" s="12"/>
      <c r="G139" s="12"/>
      <c r="H139" s="12"/>
      <c r="I139" s="12"/>
      <c r="J139" s="12"/>
      <c r="K139" s="91"/>
      <c r="L139" s="91"/>
      <c r="M139" s="12"/>
      <c r="N139" s="12"/>
      <c r="O139" s="12"/>
      <c r="P139" s="12"/>
      <c r="Q139" s="12"/>
      <c r="R139" s="12"/>
      <c r="S139" s="12"/>
    </row>
    <row r="140" spans="1:19" ht="13.5">
      <c r="A140" s="93"/>
      <c r="C140" s="12"/>
      <c r="D140" s="12"/>
      <c r="E140" s="12"/>
      <c r="F140" s="12"/>
      <c r="G140" s="12"/>
      <c r="H140" s="12"/>
      <c r="I140" s="12"/>
      <c r="J140" s="12"/>
      <c r="K140" s="91"/>
      <c r="L140" s="91"/>
      <c r="M140" s="12"/>
      <c r="N140" s="12"/>
      <c r="O140" s="12"/>
      <c r="P140" s="12"/>
      <c r="Q140" s="12"/>
      <c r="R140" s="12"/>
      <c r="S140" s="12"/>
    </row>
    <row r="141" spans="1:19" ht="13.5">
      <c r="A141" s="93"/>
      <c r="C141" s="12"/>
      <c r="D141" s="12"/>
      <c r="E141" s="12"/>
      <c r="F141" s="12"/>
      <c r="G141" s="12"/>
      <c r="H141" s="12"/>
      <c r="I141" s="12"/>
      <c r="J141" s="12"/>
      <c r="K141" s="91"/>
      <c r="L141" s="91"/>
      <c r="M141" s="12"/>
      <c r="N141" s="12"/>
      <c r="O141" s="12"/>
      <c r="P141" s="12"/>
      <c r="Q141" s="12"/>
      <c r="R141" s="12"/>
      <c r="S141" s="12"/>
    </row>
    <row r="142" spans="1:19" ht="13.5">
      <c r="A142" s="93"/>
      <c r="C142" s="12"/>
      <c r="D142" s="12"/>
      <c r="E142" s="12"/>
      <c r="F142" s="12"/>
      <c r="G142" s="12"/>
      <c r="H142" s="12"/>
      <c r="I142" s="12"/>
      <c r="J142" s="12"/>
      <c r="K142" s="91"/>
      <c r="L142" s="91"/>
      <c r="M142" s="12"/>
      <c r="N142" s="12"/>
      <c r="O142" s="12"/>
      <c r="P142" s="12"/>
      <c r="Q142" s="12"/>
      <c r="R142" s="12"/>
      <c r="S142" s="12"/>
    </row>
    <row r="143" spans="1:19" ht="13.5">
      <c r="A143" s="93"/>
      <c r="C143" s="12"/>
      <c r="D143" s="12"/>
      <c r="E143" s="12"/>
      <c r="F143" s="12"/>
      <c r="G143" s="12"/>
      <c r="H143" s="12"/>
      <c r="I143" s="12"/>
      <c r="J143" s="12"/>
      <c r="K143" s="91"/>
      <c r="L143" s="91"/>
      <c r="M143" s="12"/>
      <c r="N143" s="12"/>
      <c r="O143" s="12"/>
      <c r="P143" s="12"/>
      <c r="Q143" s="12"/>
      <c r="R143" s="12"/>
      <c r="S143" s="12"/>
    </row>
    <row r="144" spans="1:19" ht="13.5">
      <c r="A144" s="93"/>
      <c r="C144" s="12"/>
      <c r="D144" s="12"/>
      <c r="E144" s="12"/>
      <c r="F144" s="12"/>
      <c r="G144" s="12"/>
      <c r="H144" s="12"/>
      <c r="I144" s="12"/>
      <c r="J144" s="12"/>
      <c r="K144" s="91"/>
      <c r="L144" s="91"/>
      <c r="M144" s="12"/>
      <c r="N144" s="12"/>
      <c r="O144" s="12"/>
      <c r="P144" s="12"/>
      <c r="Q144" s="12"/>
      <c r="R144" s="12"/>
      <c r="S144" s="12"/>
    </row>
    <row r="145" spans="1:19" ht="13.5">
      <c r="A145" s="93"/>
      <c r="C145" s="12"/>
      <c r="D145" s="12"/>
      <c r="E145" s="12"/>
      <c r="F145" s="12"/>
      <c r="G145" s="12"/>
      <c r="H145" s="12"/>
      <c r="I145" s="12"/>
      <c r="J145" s="12"/>
      <c r="K145" s="91"/>
      <c r="L145" s="91"/>
      <c r="M145" s="12"/>
      <c r="N145" s="12"/>
      <c r="O145" s="12"/>
      <c r="P145" s="12"/>
      <c r="Q145" s="12"/>
      <c r="R145" s="12"/>
      <c r="S145" s="12"/>
    </row>
    <row r="146" spans="1:19" ht="13.5">
      <c r="A146" s="93"/>
      <c r="C146" s="12"/>
      <c r="D146" s="12"/>
      <c r="E146" s="12"/>
      <c r="F146" s="12"/>
      <c r="G146" s="12"/>
      <c r="H146" s="12"/>
      <c r="I146" s="12"/>
      <c r="J146" s="12"/>
      <c r="K146" s="91"/>
      <c r="L146" s="91"/>
      <c r="M146" s="12"/>
      <c r="N146" s="12"/>
      <c r="O146" s="12"/>
      <c r="P146" s="12"/>
      <c r="Q146" s="12"/>
      <c r="R146" s="12"/>
      <c r="S146" s="12"/>
    </row>
    <row r="147" spans="1:19" ht="13.5">
      <c r="A147" s="93"/>
      <c r="C147" s="12"/>
      <c r="D147" s="12"/>
      <c r="E147" s="12"/>
      <c r="F147" s="12"/>
      <c r="G147" s="12"/>
      <c r="H147" s="12"/>
      <c r="I147" s="12"/>
      <c r="J147" s="12"/>
      <c r="K147" s="91"/>
      <c r="L147" s="91"/>
      <c r="M147" s="12"/>
      <c r="N147" s="12"/>
      <c r="O147" s="12"/>
      <c r="P147" s="12"/>
      <c r="Q147" s="12"/>
      <c r="R147" s="12"/>
      <c r="S147" s="12"/>
    </row>
    <row r="148" spans="1:19" ht="13.5">
      <c r="A148" s="93"/>
      <c r="C148" s="12"/>
      <c r="D148" s="12"/>
      <c r="E148" s="12"/>
      <c r="F148" s="12"/>
      <c r="G148" s="12"/>
      <c r="H148" s="12"/>
      <c r="I148" s="12"/>
      <c r="J148" s="12"/>
      <c r="K148" s="91"/>
      <c r="L148" s="91"/>
      <c r="M148" s="12"/>
      <c r="N148" s="12"/>
      <c r="O148" s="12"/>
      <c r="P148" s="12"/>
      <c r="Q148" s="12"/>
      <c r="R148" s="12"/>
      <c r="S148" s="12"/>
    </row>
    <row r="149" spans="1:19" ht="13.5">
      <c r="A149" s="93"/>
      <c r="C149" s="12"/>
      <c r="D149" s="12"/>
      <c r="E149" s="12"/>
      <c r="F149" s="12"/>
      <c r="G149" s="12"/>
      <c r="H149" s="12"/>
      <c r="I149" s="12"/>
      <c r="J149" s="12"/>
      <c r="K149" s="91"/>
      <c r="L149" s="91"/>
      <c r="M149" s="12"/>
      <c r="N149" s="12"/>
      <c r="O149" s="12"/>
      <c r="P149" s="12"/>
      <c r="Q149" s="12"/>
      <c r="R149" s="12"/>
      <c r="S149" s="12"/>
    </row>
    <row r="150" spans="1:19" ht="13.5">
      <c r="A150" s="93"/>
      <c r="C150" s="12"/>
      <c r="D150" s="12"/>
      <c r="E150" s="12"/>
      <c r="F150" s="12"/>
      <c r="G150" s="12"/>
      <c r="H150" s="12"/>
      <c r="I150" s="12"/>
      <c r="J150" s="12"/>
      <c r="K150" s="91"/>
      <c r="L150" s="91"/>
      <c r="M150" s="12"/>
      <c r="N150" s="12"/>
      <c r="O150" s="12"/>
      <c r="P150" s="12"/>
      <c r="Q150" s="12"/>
      <c r="R150" s="12"/>
      <c r="S150" s="12"/>
    </row>
    <row r="151" spans="1:19" ht="13.5">
      <c r="A151" s="93"/>
      <c r="C151" s="12"/>
      <c r="D151" s="12"/>
      <c r="E151" s="12"/>
      <c r="F151" s="12"/>
      <c r="G151" s="12"/>
      <c r="H151" s="12"/>
      <c r="I151" s="12"/>
      <c r="J151" s="12"/>
      <c r="K151" s="91"/>
      <c r="L151" s="91"/>
      <c r="M151" s="12"/>
      <c r="N151" s="12"/>
      <c r="O151" s="12"/>
      <c r="P151" s="12"/>
      <c r="Q151" s="12"/>
      <c r="R151" s="12"/>
      <c r="S151" s="12"/>
    </row>
    <row r="152" spans="1:19" ht="13.5">
      <c r="A152" s="93"/>
      <c r="C152" s="12"/>
      <c r="D152" s="12"/>
      <c r="E152" s="12"/>
      <c r="F152" s="12"/>
      <c r="G152" s="12"/>
      <c r="H152" s="12"/>
      <c r="I152" s="12"/>
      <c r="J152" s="12"/>
      <c r="K152" s="91"/>
      <c r="L152" s="91"/>
      <c r="M152" s="12"/>
      <c r="N152" s="12"/>
      <c r="O152" s="12"/>
      <c r="P152" s="12"/>
      <c r="Q152" s="12"/>
      <c r="R152" s="12"/>
      <c r="S152" s="12"/>
    </row>
    <row r="153" spans="1:19" ht="13.5">
      <c r="A153" s="93"/>
      <c r="C153" s="12"/>
      <c r="D153" s="12"/>
      <c r="E153" s="12"/>
      <c r="F153" s="12"/>
      <c r="G153" s="12"/>
      <c r="H153" s="12"/>
      <c r="I153" s="12"/>
      <c r="J153" s="12"/>
      <c r="K153" s="91"/>
      <c r="L153" s="91"/>
      <c r="M153" s="12"/>
      <c r="N153" s="12"/>
      <c r="O153" s="12"/>
      <c r="P153" s="12"/>
      <c r="Q153" s="12"/>
      <c r="R153" s="12"/>
      <c r="S153" s="12"/>
    </row>
    <row r="154" spans="1:19" ht="13.5">
      <c r="A154" s="93"/>
      <c r="C154" s="12"/>
      <c r="D154" s="12"/>
      <c r="E154" s="12"/>
      <c r="F154" s="12"/>
      <c r="G154" s="12"/>
      <c r="H154" s="12"/>
      <c r="I154" s="12"/>
      <c r="J154" s="12"/>
      <c r="K154" s="91"/>
      <c r="L154" s="91"/>
      <c r="M154" s="12"/>
      <c r="N154" s="12"/>
      <c r="O154" s="12"/>
      <c r="P154" s="12"/>
      <c r="Q154" s="12"/>
      <c r="R154" s="12"/>
      <c r="S154" s="12"/>
    </row>
    <row r="155" spans="1:19" ht="13.5">
      <c r="A155" s="93"/>
      <c r="C155" s="12"/>
      <c r="D155" s="12"/>
      <c r="E155" s="12"/>
      <c r="F155" s="12"/>
      <c r="G155" s="12"/>
      <c r="H155" s="12"/>
      <c r="I155" s="12"/>
      <c r="J155" s="12"/>
      <c r="K155" s="91"/>
      <c r="L155" s="91"/>
      <c r="M155" s="12"/>
      <c r="N155" s="12"/>
      <c r="O155" s="12"/>
      <c r="P155" s="12"/>
      <c r="Q155" s="12"/>
      <c r="R155" s="12"/>
      <c r="S155" s="12"/>
    </row>
    <row r="156" spans="1:19" ht="13.5">
      <c r="A156" s="93"/>
      <c r="C156" s="12"/>
      <c r="D156" s="12"/>
      <c r="E156" s="12"/>
      <c r="F156" s="12"/>
      <c r="G156" s="12"/>
      <c r="H156" s="12"/>
      <c r="I156" s="12"/>
      <c r="J156" s="12"/>
      <c r="K156" s="91"/>
      <c r="L156" s="91"/>
      <c r="M156" s="12"/>
      <c r="N156" s="12"/>
      <c r="O156" s="12"/>
      <c r="P156" s="12"/>
      <c r="Q156" s="12"/>
      <c r="R156" s="12"/>
      <c r="S156" s="12"/>
    </row>
    <row r="157" spans="1:19" ht="13.5">
      <c r="A157" s="93"/>
      <c r="C157" s="12"/>
      <c r="D157" s="12"/>
      <c r="E157" s="12"/>
      <c r="F157" s="12"/>
      <c r="G157" s="12"/>
      <c r="H157" s="12"/>
      <c r="I157" s="12"/>
      <c r="J157" s="12"/>
      <c r="K157" s="91"/>
      <c r="L157" s="91"/>
      <c r="M157" s="12"/>
      <c r="N157" s="12"/>
      <c r="O157" s="12"/>
      <c r="P157" s="12"/>
      <c r="Q157" s="12"/>
      <c r="R157" s="12"/>
      <c r="S157" s="12"/>
    </row>
    <row r="158" spans="1:19" ht="13.5">
      <c r="A158" s="93"/>
      <c r="C158" s="12"/>
      <c r="D158" s="12"/>
      <c r="E158" s="12"/>
      <c r="F158" s="12"/>
      <c r="G158" s="12"/>
      <c r="H158" s="12"/>
      <c r="I158" s="12"/>
      <c r="J158" s="12"/>
      <c r="K158" s="91"/>
      <c r="L158" s="91"/>
      <c r="M158" s="12"/>
      <c r="N158" s="12"/>
      <c r="O158" s="12"/>
      <c r="P158" s="12"/>
      <c r="Q158" s="12"/>
      <c r="R158" s="12"/>
      <c r="S158" s="12"/>
    </row>
    <row r="159" spans="1:19" ht="13.5">
      <c r="A159" s="93"/>
      <c r="C159" s="12"/>
      <c r="D159" s="12"/>
      <c r="E159" s="12"/>
      <c r="F159" s="12"/>
      <c r="G159" s="12"/>
      <c r="H159" s="12"/>
      <c r="I159" s="12"/>
      <c r="J159" s="12"/>
      <c r="K159" s="91"/>
      <c r="L159" s="91"/>
      <c r="M159" s="12"/>
      <c r="N159" s="12"/>
      <c r="O159" s="12"/>
      <c r="P159" s="12"/>
      <c r="Q159" s="12"/>
      <c r="R159" s="12"/>
      <c r="S159" s="12"/>
    </row>
    <row r="160" spans="1:19" ht="13.5">
      <c r="A160" s="93"/>
      <c r="C160" s="12"/>
      <c r="D160" s="12"/>
      <c r="E160" s="12"/>
      <c r="F160" s="12"/>
      <c r="G160" s="12"/>
      <c r="H160" s="12"/>
      <c r="I160" s="12"/>
      <c r="J160" s="12"/>
      <c r="K160" s="91"/>
      <c r="L160" s="91"/>
      <c r="M160" s="12"/>
      <c r="N160" s="12"/>
      <c r="O160" s="12"/>
      <c r="P160" s="12"/>
      <c r="Q160" s="12"/>
      <c r="R160" s="12"/>
      <c r="S160" s="12"/>
    </row>
    <row r="161" spans="1:19" ht="13.5">
      <c r="A161" s="93"/>
      <c r="C161" s="12"/>
      <c r="D161" s="12"/>
      <c r="E161" s="12"/>
      <c r="F161" s="12"/>
      <c r="G161" s="12"/>
      <c r="H161" s="12"/>
      <c r="I161" s="12"/>
      <c r="J161" s="12"/>
      <c r="K161" s="91"/>
      <c r="L161" s="91"/>
      <c r="M161" s="12"/>
      <c r="N161" s="12"/>
      <c r="O161" s="12"/>
      <c r="P161" s="12"/>
      <c r="Q161" s="12"/>
      <c r="R161" s="12"/>
      <c r="S161" s="12"/>
    </row>
    <row r="162" spans="1:19" ht="13.5">
      <c r="A162" s="93"/>
      <c r="C162" s="12"/>
      <c r="D162" s="12"/>
      <c r="E162" s="12"/>
      <c r="F162" s="12"/>
      <c r="G162" s="12"/>
      <c r="H162" s="12"/>
      <c r="I162" s="12"/>
      <c r="J162" s="12"/>
      <c r="K162" s="91"/>
      <c r="L162" s="91"/>
      <c r="M162" s="12"/>
      <c r="N162" s="12"/>
      <c r="O162" s="12"/>
      <c r="P162" s="12"/>
      <c r="Q162" s="12"/>
      <c r="R162" s="12"/>
      <c r="S162" s="12"/>
    </row>
    <row r="163" spans="1:19" ht="13.5">
      <c r="A163" s="93"/>
      <c r="C163" s="12"/>
      <c r="D163" s="12"/>
      <c r="E163" s="12"/>
      <c r="F163" s="12"/>
      <c r="G163" s="12"/>
      <c r="H163" s="12"/>
      <c r="I163" s="12"/>
      <c r="J163" s="12"/>
      <c r="K163" s="91"/>
      <c r="L163" s="91"/>
      <c r="M163" s="12"/>
      <c r="N163" s="12"/>
      <c r="O163" s="12"/>
      <c r="P163" s="12"/>
      <c r="Q163" s="12"/>
      <c r="R163" s="12"/>
      <c r="S163" s="12"/>
    </row>
    <row r="164" spans="1:19" ht="13.5">
      <c r="A164" s="93"/>
      <c r="C164" s="12"/>
      <c r="D164" s="12"/>
      <c r="E164" s="12"/>
      <c r="F164" s="12"/>
      <c r="G164" s="12"/>
      <c r="H164" s="12"/>
      <c r="I164" s="12"/>
      <c r="J164" s="12"/>
      <c r="K164" s="91"/>
      <c r="L164" s="91"/>
      <c r="M164" s="12"/>
      <c r="N164" s="12"/>
      <c r="O164" s="12"/>
      <c r="P164" s="12"/>
      <c r="Q164" s="12"/>
      <c r="R164" s="12"/>
      <c r="S164" s="12"/>
    </row>
    <row r="165" spans="1:19" ht="13.5">
      <c r="A165" s="93"/>
      <c r="C165" s="12"/>
      <c r="D165" s="12"/>
      <c r="E165" s="12"/>
      <c r="F165" s="12"/>
      <c r="G165" s="12"/>
      <c r="H165" s="12"/>
      <c r="I165" s="12"/>
      <c r="J165" s="12"/>
      <c r="K165" s="91"/>
      <c r="L165" s="91"/>
      <c r="M165" s="12"/>
      <c r="N165" s="12"/>
      <c r="O165" s="12"/>
      <c r="P165" s="12"/>
      <c r="Q165" s="12"/>
      <c r="R165" s="12"/>
      <c r="S165" s="12"/>
    </row>
    <row r="166" spans="1:19" ht="13.5">
      <c r="A166" s="93"/>
      <c r="C166" s="12"/>
      <c r="D166" s="12"/>
      <c r="E166" s="12"/>
      <c r="F166" s="12"/>
      <c r="G166" s="12"/>
      <c r="H166" s="12"/>
      <c r="I166" s="12"/>
      <c r="J166" s="12"/>
      <c r="K166" s="91"/>
      <c r="L166" s="91"/>
      <c r="M166" s="12"/>
      <c r="N166" s="12"/>
      <c r="O166" s="12"/>
      <c r="P166" s="12"/>
      <c r="Q166" s="12"/>
      <c r="R166" s="12"/>
      <c r="S166" s="12"/>
    </row>
    <row r="167" spans="1:19" ht="13.5">
      <c r="A167" s="93"/>
      <c r="C167" s="12"/>
      <c r="D167" s="12"/>
      <c r="E167" s="12"/>
      <c r="F167" s="12"/>
      <c r="G167" s="12"/>
      <c r="H167" s="12"/>
      <c r="I167" s="12"/>
      <c r="J167" s="12"/>
      <c r="K167" s="91"/>
      <c r="L167" s="91"/>
      <c r="M167" s="12"/>
      <c r="N167" s="12"/>
      <c r="O167" s="12"/>
      <c r="P167" s="12"/>
      <c r="Q167" s="12"/>
      <c r="R167" s="12"/>
      <c r="S167" s="12"/>
    </row>
    <row r="168" spans="1:19" ht="13.5">
      <c r="A168" s="93"/>
      <c r="C168" s="12"/>
      <c r="D168" s="12"/>
      <c r="E168" s="12"/>
      <c r="F168" s="12"/>
      <c r="G168" s="12"/>
      <c r="H168" s="12"/>
      <c r="I168" s="12"/>
      <c r="J168" s="12"/>
      <c r="K168" s="91"/>
      <c r="L168" s="91"/>
      <c r="M168" s="12"/>
      <c r="N168" s="12"/>
      <c r="O168" s="12"/>
      <c r="P168" s="12"/>
      <c r="Q168" s="12"/>
      <c r="R168" s="12"/>
      <c r="S168" s="12"/>
    </row>
    <row r="169" spans="1:19" ht="13.5">
      <c r="A169" s="93"/>
      <c r="C169" s="12"/>
      <c r="D169" s="12"/>
      <c r="E169" s="12"/>
      <c r="F169" s="12"/>
      <c r="G169" s="12"/>
      <c r="H169" s="12"/>
      <c r="I169" s="12"/>
      <c r="J169" s="12"/>
      <c r="K169" s="91"/>
      <c r="L169" s="91"/>
      <c r="M169" s="12"/>
      <c r="N169" s="12"/>
      <c r="O169" s="12"/>
      <c r="P169" s="12"/>
      <c r="Q169" s="12"/>
      <c r="R169" s="12"/>
      <c r="S169" s="12"/>
    </row>
    <row r="170" spans="1:19" ht="13.5">
      <c r="A170" s="93"/>
      <c r="C170" s="12"/>
      <c r="D170" s="12"/>
      <c r="E170" s="12"/>
      <c r="F170" s="12"/>
      <c r="G170" s="12"/>
      <c r="H170" s="12"/>
      <c r="I170" s="12"/>
      <c r="J170" s="12"/>
      <c r="K170" s="91"/>
      <c r="L170" s="91"/>
      <c r="M170" s="12"/>
      <c r="N170" s="12"/>
      <c r="O170" s="12"/>
      <c r="P170" s="12"/>
      <c r="Q170" s="12"/>
      <c r="R170" s="12"/>
      <c r="S170" s="12"/>
    </row>
    <row r="171" spans="1:19" ht="13.5">
      <c r="A171" s="93"/>
      <c r="C171" s="12"/>
      <c r="D171" s="12"/>
      <c r="E171" s="12"/>
      <c r="F171" s="12"/>
      <c r="G171" s="12"/>
      <c r="H171" s="12"/>
      <c r="I171" s="12"/>
      <c r="J171" s="12"/>
      <c r="K171" s="91"/>
      <c r="L171" s="91"/>
      <c r="M171" s="12"/>
      <c r="N171" s="12"/>
      <c r="O171" s="12"/>
      <c r="P171" s="12"/>
      <c r="Q171" s="12"/>
      <c r="R171" s="12"/>
      <c r="S171" s="12"/>
    </row>
    <row r="172" spans="1:19" ht="13.5">
      <c r="A172" s="93"/>
      <c r="C172" s="12"/>
      <c r="D172" s="12"/>
      <c r="E172" s="12"/>
      <c r="F172" s="12"/>
      <c r="G172" s="12"/>
      <c r="H172" s="12"/>
      <c r="I172" s="12"/>
      <c r="J172" s="12"/>
      <c r="K172" s="91"/>
      <c r="L172" s="91"/>
      <c r="M172" s="12"/>
      <c r="N172" s="12"/>
      <c r="O172" s="12"/>
      <c r="P172" s="12"/>
      <c r="Q172" s="12"/>
      <c r="R172" s="12"/>
      <c r="S172" s="12"/>
    </row>
    <row r="173" spans="1:19" ht="13.5">
      <c r="A173" s="93"/>
      <c r="C173" s="12"/>
      <c r="D173" s="12"/>
      <c r="E173" s="12"/>
      <c r="F173" s="12"/>
      <c r="G173" s="12"/>
      <c r="H173" s="12"/>
      <c r="I173" s="12"/>
      <c r="J173" s="12"/>
      <c r="K173" s="91"/>
      <c r="L173" s="91"/>
      <c r="M173" s="12"/>
      <c r="N173" s="12"/>
      <c r="O173" s="12"/>
      <c r="P173" s="12"/>
      <c r="Q173" s="12"/>
      <c r="R173" s="12"/>
      <c r="S173" s="12"/>
    </row>
    <row r="174" spans="1:19" ht="13.5">
      <c r="A174" s="93"/>
      <c r="C174" s="12"/>
      <c r="D174" s="12"/>
      <c r="E174" s="12"/>
      <c r="F174" s="12"/>
      <c r="G174" s="12"/>
      <c r="H174" s="12"/>
      <c r="I174" s="12"/>
      <c r="J174" s="12"/>
      <c r="K174" s="91"/>
      <c r="L174" s="91"/>
      <c r="M174" s="12"/>
      <c r="N174" s="12"/>
      <c r="O174" s="12"/>
      <c r="P174" s="12"/>
      <c r="Q174" s="12"/>
      <c r="R174" s="12"/>
      <c r="S174" s="12"/>
    </row>
    <row r="175" spans="1:19" ht="13.5">
      <c r="A175" s="93"/>
      <c r="C175" s="12"/>
      <c r="D175" s="12"/>
      <c r="E175" s="12"/>
      <c r="F175" s="12"/>
      <c r="G175" s="12"/>
      <c r="H175" s="12"/>
      <c r="I175" s="12"/>
      <c r="J175" s="12"/>
      <c r="K175" s="91"/>
      <c r="L175" s="91"/>
      <c r="M175" s="12"/>
      <c r="N175" s="12"/>
      <c r="O175" s="12"/>
      <c r="P175" s="12"/>
      <c r="Q175" s="12"/>
      <c r="R175" s="12"/>
      <c r="S175" s="12"/>
    </row>
    <row r="176" spans="1:19" ht="13.5">
      <c r="A176" s="93"/>
      <c r="C176" s="12"/>
      <c r="D176" s="12"/>
      <c r="E176" s="12"/>
      <c r="F176" s="12"/>
      <c r="G176" s="12"/>
      <c r="H176" s="12"/>
      <c r="I176" s="12"/>
      <c r="J176" s="12"/>
      <c r="K176" s="91"/>
      <c r="L176" s="91"/>
      <c r="M176" s="12"/>
      <c r="N176" s="12"/>
      <c r="O176" s="12"/>
      <c r="P176" s="12"/>
      <c r="Q176" s="12"/>
      <c r="R176" s="12"/>
      <c r="S176" s="12"/>
    </row>
    <row r="177" spans="1:19" ht="13.5">
      <c r="A177" s="93"/>
      <c r="C177" s="12"/>
      <c r="D177" s="12"/>
      <c r="E177" s="12"/>
      <c r="F177" s="12"/>
      <c r="G177" s="12"/>
      <c r="H177" s="12"/>
      <c r="I177" s="12"/>
      <c r="J177" s="12"/>
      <c r="K177" s="91"/>
      <c r="L177" s="91"/>
      <c r="M177" s="12"/>
      <c r="N177" s="12"/>
      <c r="O177" s="12"/>
      <c r="P177" s="12"/>
      <c r="Q177" s="12"/>
      <c r="R177" s="12"/>
      <c r="S177" s="12"/>
    </row>
    <row r="178" spans="1:19" ht="13.5">
      <c r="A178" s="93"/>
      <c r="C178" s="12"/>
      <c r="D178" s="12"/>
      <c r="E178" s="12"/>
      <c r="F178" s="12"/>
      <c r="G178" s="12"/>
      <c r="H178" s="12"/>
      <c r="I178" s="12"/>
      <c r="J178" s="12"/>
      <c r="K178" s="91"/>
      <c r="L178" s="91"/>
      <c r="M178" s="12"/>
      <c r="N178" s="12"/>
      <c r="O178" s="12"/>
      <c r="P178" s="12"/>
      <c r="Q178" s="12"/>
      <c r="R178" s="12"/>
      <c r="S178" s="12"/>
    </row>
    <row r="179" spans="1:19" ht="13.5">
      <c r="A179" s="93"/>
      <c r="C179" s="12"/>
      <c r="D179" s="12"/>
      <c r="E179" s="12"/>
      <c r="F179" s="12"/>
      <c r="G179" s="12"/>
      <c r="H179" s="12"/>
      <c r="I179" s="12"/>
      <c r="J179" s="12"/>
      <c r="K179" s="91"/>
      <c r="L179" s="91"/>
      <c r="M179" s="12"/>
      <c r="N179" s="12"/>
      <c r="O179" s="12"/>
      <c r="P179" s="12"/>
      <c r="Q179" s="12"/>
      <c r="R179" s="12"/>
      <c r="S179" s="12"/>
    </row>
    <row r="180" spans="1:19" ht="13.5">
      <c r="A180" s="93"/>
      <c r="C180" s="12"/>
      <c r="D180" s="12"/>
      <c r="E180" s="12"/>
      <c r="F180" s="12"/>
      <c r="G180" s="12"/>
      <c r="H180" s="12"/>
      <c r="I180" s="12"/>
      <c r="J180" s="12"/>
      <c r="K180" s="91"/>
      <c r="L180" s="91"/>
      <c r="M180" s="12"/>
      <c r="N180" s="12"/>
      <c r="O180" s="12"/>
      <c r="P180" s="12"/>
      <c r="Q180" s="12"/>
      <c r="R180" s="12"/>
      <c r="S180" s="12"/>
    </row>
    <row r="181" spans="1:19" ht="13.5">
      <c r="A181" s="93"/>
      <c r="C181" s="12"/>
      <c r="D181" s="12"/>
      <c r="E181" s="12"/>
      <c r="F181" s="12"/>
      <c r="G181" s="12"/>
      <c r="H181" s="12"/>
      <c r="I181" s="12"/>
      <c r="J181" s="12"/>
      <c r="K181" s="91"/>
      <c r="L181" s="91"/>
      <c r="M181" s="12"/>
      <c r="N181" s="12"/>
      <c r="O181" s="12"/>
      <c r="P181" s="12"/>
      <c r="Q181" s="12"/>
      <c r="R181" s="12"/>
      <c r="S181" s="12"/>
    </row>
    <row r="182" spans="1:19" ht="13.5">
      <c r="A182" s="93"/>
      <c r="C182" s="12"/>
      <c r="D182" s="12"/>
      <c r="E182" s="12"/>
      <c r="F182" s="12"/>
      <c r="G182" s="12"/>
      <c r="H182" s="12"/>
      <c r="I182" s="12"/>
      <c r="J182" s="12"/>
      <c r="K182" s="91"/>
      <c r="L182" s="91"/>
      <c r="M182" s="12"/>
      <c r="N182" s="12"/>
      <c r="O182" s="12"/>
      <c r="P182" s="12"/>
      <c r="Q182" s="12"/>
      <c r="R182" s="12"/>
      <c r="S182" s="12"/>
    </row>
    <row r="183" spans="1:19" ht="13.5">
      <c r="A183" s="93"/>
      <c r="C183" s="12"/>
      <c r="D183" s="12"/>
      <c r="E183" s="12"/>
      <c r="F183" s="12"/>
      <c r="G183" s="12"/>
      <c r="H183" s="12"/>
      <c r="I183" s="12"/>
      <c r="J183" s="12"/>
      <c r="K183" s="91"/>
      <c r="L183" s="91"/>
      <c r="M183" s="12"/>
      <c r="N183" s="12"/>
      <c r="O183" s="12"/>
      <c r="P183" s="12"/>
      <c r="Q183" s="12"/>
      <c r="R183" s="12"/>
      <c r="S183" s="12"/>
    </row>
    <row r="184" spans="1:19" ht="13.5">
      <c r="A184" s="93"/>
      <c r="C184" s="12"/>
      <c r="D184" s="12"/>
      <c r="E184" s="12"/>
      <c r="F184" s="12"/>
      <c r="G184" s="12"/>
      <c r="H184" s="12"/>
      <c r="I184" s="12"/>
      <c r="J184" s="12"/>
      <c r="K184" s="91"/>
      <c r="L184" s="91"/>
      <c r="M184" s="12"/>
      <c r="N184" s="12"/>
      <c r="O184" s="12"/>
      <c r="P184" s="12"/>
      <c r="Q184" s="12"/>
      <c r="R184" s="12"/>
      <c r="S184" s="12"/>
    </row>
    <row r="185" spans="1:19" ht="13.5">
      <c r="A185" s="93"/>
      <c r="C185" s="12"/>
      <c r="D185" s="12"/>
      <c r="E185" s="12"/>
      <c r="F185" s="12"/>
      <c r="G185" s="12"/>
      <c r="H185" s="12"/>
      <c r="I185" s="12"/>
      <c r="J185" s="12"/>
      <c r="K185" s="91"/>
      <c r="L185" s="91"/>
      <c r="M185" s="12"/>
      <c r="N185" s="12"/>
      <c r="O185" s="12"/>
      <c r="P185" s="12"/>
      <c r="Q185" s="12"/>
      <c r="R185" s="12"/>
      <c r="S185" s="12"/>
    </row>
    <row r="186" spans="1:19" ht="13.5">
      <c r="A186" s="93"/>
      <c r="C186" s="12"/>
      <c r="D186" s="12"/>
      <c r="E186" s="12"/>
      <c r="F186" s="12"/>
      <c r="G186" s="12"/>
      <c r="H186" s="12"/>
      <c r="I186" s="12"/>
      <c r="J186" s="12"/>
      <c r="K186" s="91"/>
      <c r="L186" s="91"/>
      <c r="M186" s="12"/>
      <c r="N186" s="12"/>
      <c r="O186" s="12"/>
      <c r="P186" s="12"/>
      <c r="Q186" s="12"/>
      <c r="R186" s="12"/>
      <c r="S186" s="12"/>
    </row>
    <row r="187" spans="1:19" ht="13.5">
      <c r="A187" s="93"/>
      <c r="C187" s="12"/>
      <c r="D187" s="12"/>
      <c r="E187" s="12"/>
      <c r="F187" s="12"/>
      <c r="G187" s="12"/>
      <c r="H187" s="12"/>
      <c r="I187" s="12"/>
      <c r="J187" s="12"/>
      <c r="K187" s="91"/>
      <c r="L187" s="91"/>
      <c r="M187" s="12"/>
      <c r="N187" s="12"/>
      <c r="O187" s="12"/>
      <c r="P187" s="12"/>
      <c r="Q187" s="12"/>
      <c r="R187" s="12"/>
      <c r="S187" s="12"/>
    </row>
    <row r="188" spans="1:19" ht="13.5">
      <c r="A188" s="93"/>
      <c r="C188" s="12"/>
      <c r="D188" s="12"/>
      <c r="E188" s="12"/>
      <c r="F188" s="12"/>
      <c r="G188" s="12"/>
      <c r="H188" s="12"/>
      <c r="I188" s="12"/>
      <c r="J188" s="12"/>
      <c r="K188" s="91"/>
      <c r="L188" s="91"/>
      <c r="M188" s="12"/>
      <c r="N188" s="12"/>
      <c r="O188" s="12"/>
      <c r="P188" s="12"/>
      <c r="Q188" s="12"/>
      <c r="R188" s="12"/>
      <c r="S188" s="12"/>
    </row>
    <row r="189" spans="1:19" ht="13.5">
      <c r="A189" s="93"/>
      <c r="C189" s="12"/>
      <c r="D189" s="12"/>
      <c r="E189" s="12"/>
      <c r="F189" s="12"/>
      <c r="G189" s="12"/>
      <c r="H189" s="12"/>
      <c r="I189" s="12"/>
      <c r="J189" s="12"/>
      <c r="K189" s="91"/>
      <c r="L189" s="91"/>
      <c r="M189" s="12"/>
      <c r="N189" s="12"/>
      <c r="O189" s="12"/>
      <c r="P189" s="12"/>
      <c r="Q189" s="12"/>
      <c r="R189" s="12"/>
      <c r="S189" s="12"/>
    </row>
    <row r="190" spans="1:19" ht="13.5">
      <c r="A190" s="93"/>
      <c r="C190" s="12"/>
      <c r="D190" s="12"/>
      <c r="E190" s="12"/>
      <c r="F190" s="12"/>
      <c r="G190" s="12"/>
      <c r="H190" s="12"/>
      <c r="I190" s="12"/>
      <c r="J190" s="12"/>
      <c r="K190" s="91"/>
      <c r="L190" s="91"/>
      <c r="M190" s="12"/>
      <c r="N190" s="12"/>
      <c r="O190" s="12"/>
      <c r="P190" s="12"/>
      <c r="Q190" s="12"/>
      <c r="R190" s="12"/>
      <c r="S190" s="12"/>
    </row>
    <row r="191" spans="1:19" ht="13.5">
      <c r="A191" s="93"/>
      <c r="C191" s="12"/>
      <c r="D191" s="12"/>
      <c r="E191" s="12"/>
      <c r="F191" s="12"/>
      <c r="G191" s="12"/>
      <c r="H191" s="12"/>
      <c r="I191" s="12"/>
      <c r="J191" s="12"/>
      <c r="K191" s="91"/>
      <c r="L191" s="91"/>
      <c r="M191" s="12"/>
      <c r="N191" s="12"/>
      <c r="O191" s="12"/>
      <c r="P191" s="12"/>
      <c r="Q191" s="12"/>
      <c r="R191" s="12"/>
      <c r="S191" s="12"/>
    </row>
    <row r="192" spans="1:19" ht="13.5">
      <c r="A192" s="93"/>
      <c r="C192" s="12"/>
      <c r="D192" s="12"/>
      <c r="E192" s="12"/>
      <c r="F192" s="12"/>
      <c r="G192" s="12"/>
      <c r="H192" s="12"/>
      <c r="I192" s="12"/>
      <c r="J192" s="12"/>
      <c r="K192" s="91"/>
      <c r="L192" s="91"/>
      <c r="M192" s="12"/>
      <c r="N192" s="12"/>
      <c r="O192" s="12"/>
      <c r="P192" s="12"/>
      <c r="Q192" s="12"/>
      <c r="R192" s="12"/>
      <c r="S192" s="12"/>
    </row>
    <row r="193" spans="1:19" ht="13.5">
      <c r="A193" s="93"/>
      <c r="C193" s="12"/>
      <c r="D193" s="12"/>
      <c r="E193" s="12"/>
      <c r="F193" s="12"/>
      <c r="G193" s="12"/>
      <c r="H193" s="12"/>
      <c r="I193" s="12"/>
      <c r="J193" s="12"/>
      <c r="K193" s="91"/>
      <c r="L193" s="91"/>
      <c r="M193" s="12"/>
      <c r="N193" s="12"/>
      <c r="O193" s="12"/>
      <c r="P193" s="12"/>
      <c r="Q193" s="12"/>
      <c r="R193" s="12"/>
      <c r="S193" s="12"/>
    </row>
    <row r="194" spans="1:19" ht="13.5">
      <c r="A194" s="93"/>
      <c r="C194" s="12"/>
      <c r="D194" s="12"/>
      <c r="E194" s="12"/>
      <c r="F194" s="12"/>
      <c r="G194" s="12"/>
      <c r="H194" s="12"/>
      <c r="I194" s="12"/>
      <c r="J194" s="12"/>
      <c r="K194" s="91"/>
      <c r="L194" s="91"/>
      <c r="M194" s="12"/>
      <c r="N194" s="12"/>
      <c r="O194" s="12"/>
      <c r="P194" s="12"/>
      <c r="Q194" s="12"/>
      <c r="R194" s="12"/>
      <c r="S194" s="12"/>
    </row>
    <row r="195" spans="1:19" ht="13.5">
      <c r="A195" s="93"/>
      <c r="C195" s="12"/>
      <c r="D195" s="12"/>
      <c r="E195" s="12"/>
      <c r="F195" s="12"/>
      <c r="G195" s="12"/>
      <c r="H195" s="12"/>
      <c r="I195" s="12"/>
      <c r="J195" s="12"/>
      <c r="K195" s="91"/>
      <c r="L195" s="91"/>
      <c r="M195" s="12"/>
      <c r="N195" s="12"/>
      <c r="O195" s="12"/>
      <c r="P195" s="12"/>
      <c r="Q195" s="12"/>
      <c r="R195" s="12"/>
      <c r="S195" s="12"/>
    </row>
    <row r="196" spans="1:19" ht="13.5">
      <c r="A196" s="93"/>
      <c r="C196" s="12"/>
      <c r="D196" s="12"/>
      <c r="E196" s="12"/>
      <c r="F196" s="12"/>
      <c r="G196" s="12"/>
      <c r="H196" s="12"/>
      <c r="I196" s="12"/>
      <c r="J196" s="12"/>
      <c r="K196" s="91"/>
      <c r="L196" s="91"/>
      <c r="M196" s="12"/>
      <c r="N196" s="12"/>
      <c r="O196" s="12"/>
      <c r="P196" s="12"/>
      <c r="Q196" s="12"/>
      <c r="R196" s="12"/>
      <c r="S196" s="12"/>
    </row>
    <row r="197" spans="1:19" ht="13.5">
      <c r="A197" s="93"/>
      <c r="C197" s="12"/>
      <c r="D197" s="12"/>
      <c r="E197" s="12"/>
      <c r="F197" s="12"/>
      <c r="G197" s="12"/>
      <c r="H197" s="12"/>
      <c r="I197" s="12"/>
      <c r="J197" s="12"/>
      <c r="K197" s="91"/>
      <c r="L197" s="91"/>
      <c r="M197" s="12"/>
      <c r="N197" s="12"/>
      <c r="O197" s="12"/>
      <c r="P197" s="12"/>
      <c r="Q197" s="12"/>
      <c r="R197" s="12"/>
      <c r="S197" s="12"/>
    </row>
    <row r="198" spans="1:19" ht="13.5">
      <c r="A198" s="93"/>
      <c r="C198" s="12"/>
      <c r="D198" s="12"/>
      <c r="E198" s="12"/>
      <c r="F198" s="12"/>
      <c r="G198" s="12"/>
      <c r="H198" s="12"/>
      <c r="I198" s="12"/>
      <c r="J198" s="12"/>
      <c r="K198" s="91"/>
      <c r="L198" s="91"/>
      <c r="M198" s="12"/>
      <c r="N198" s="12"/>
      <c r="O198" s="12"/>
      <c r="P198" s="12"/>
      <c r="Q198" s="12"/>
      <c r="R198" s="12"/>
      <c r="S198" s="12"/>
    </row>
    <row r="199" spans="1:19" ht="13.5">
      <c r="A199" s="93"/>
      <c r="C199" s="12"/>
      <c r="D199" s="12"/>
      <c r="E199" s="12"/>
      <c r="F199" s="12"/>
      <c r="G199" s="12"/>
      <c r="H199" s="12"/>
      <c r="I199" s="12"/>
      <c r="J199" s="12"/>
      <c r="K199" s="91"/>
      <c r="L199" s="91"/>
      <c r="M199" s="12"/>
      <c r="N199" s="12"/>
      <c r="O199" s="12"/>
      <c r="P199" s="12"/>
      <c r="Q199" s="12"/>
      <c r="R199" s="12"/>
      <c r="S199" s="12"/>
    </row>
    <row r="200" spans="1:19" ht="13.5">
      <c r="A200" s="93"/>
      <c r="C200" s="12"/>
      <c r="D200" s="12"/>
      <c r="E200" s="12"/>
      <c r="F200" s="12"/>
      <c r="G200" s="12"/>
      <c r="H200" s="12"/>
      <c r="I200" s="12"/>
      <c r="J200" s="12"/>
      <c r="K200" s="91"/>
      <c r="L200" s="91"/>
      <c r="M200" s="12"/>
      <c r="N200" s="12"/>
      <c r="O200" s="12"/>
      <c r="P200" s="12"/>
      <c r="Q200" s="12"/>
      <c r="R200" s="12"/>
      <c r="S200" s="12"/>
    </row>
    <row r="201" spans="1:19" ht="13.5">
      <c r="A201" s="93"/>
      <c r="C201" s="12"/>
      <c r="D201" s="12"/>
      <c r="E201" s="12"/>
      <c r="F201" s="12"/>
      <c r="G201" s="12"/>
      <c r="H201" s="12"/>
      <c r="I201" s="12"/>
      <c r="J201" s="12"/>
      <c r="K201" s="91"/>
      <c r="L201" s="91"/>
      <c r="M201" s="12"/>
      <c r="N201" s="12"/>
      <c r="O201" s="12"/>
      <c r="P201" s="12"/>
      <c r="Q201" s="12"/>
      <c r="R201" s="12"/>
      <c r="S201" s="12"/>
    </row>
    <row r="202" spans="1:19" ht="13.5">
      <c r="A202" s="93"/>
      <c r="C202" s="12"/>
      <c r="D202" s="12"/>
      <c r="E202" s="12"/>
      <c r="F202" s="12"/>
      <c r="G202" s="12"/>
      <c r="H202" s="12"/>
      <c r="I202" s="12"/>
      <c r="J202" s="12"/>
      <c r="K202" s="91"/>
      <c r="L202" s="91"/>
      <c r="M202" s="12"/>
      <c r="N202" s="12"/>
      <c r="O202" s="12"/>
      <c r="P202" s="12"/>
      <c r="Q202" s="12"/>
      <c r="R202" s="12"/>
      <c r="S202" s="12"/>
    </row>
    <row r="203" spans="1:19" ht="13.5">
      <c r="A203" s="93"/>
      <c r="C203" s="12"/>
      <c r="D203" s="12"/>
      <c r="E203" s="12"/>
      <c r="F203" s="12"/>
      <c r="G203" s="12"/>
      <c r="H203" s="12"/>
      <c r="I203" s="12"/>
      <c r="J203" s="12"/>
      <c r="K203" s="91"/>
      <c r="L203" s="91"/>
      <c r="M203" s="12"/>
      <c r="N203" s="12"/>
      <c r="O203" s="12"/>
      <c r="P203" s="12"/>
      <c r="Q203" s="12"/>
      <c r="R203" s="12"/>
      <c r="S203" s="12"/>
    </row>
    <row r="204" spans="1:19" ht="13.5">
      <c r="A204" s="93"/>
      <c r="C204" s="12"/>
      <c r="D204" s="12"/>
      <c r="E204" s="12"/>
      <c r="F204" s="12"/>
      <c r="G204" s="12"/>
      <c r="H204" s="12"/>
      <c r="I204" s="12"/>
      <c r="J204" s="12"/>
      <c r="K204" s="91"/>
      <c r="L204" s="91"/>
      <c r="M204" s="12"/>
      <c r="N204" s="12"/>
      <c r="O204" s="12"/>
      <c r="P204" s="12"/>
      <c r="Q204" s="12"/>
      <c r="R204" s="12"/>
      <c r="S204" s="12"/>
    </row>
    <row r="205" spans="1:19" ht="13.5">
      <c r="A205" s="93"/>
      <c r="C205" s="12"/>
      <c r="D205" s="12"/>
      <c r="E205" s="12"/>
      <c r="F205" s="12"/>
      <c r="G205" s="12"/>
      <c r="H205" s="12"/>
      <c r="I205" s="12"/>
      <c r="J205" s="12"/>
      <c r="K205" s="91"/>
      <c r="L205" s="91"/>
      <c r="M205" s="12"/>
      <c r="N205" s="12"/>
      <c r="O205" s="12"/>
      <c r="P205" s="12"/>
      <c r="Q205" s="12"/>
      <c r="R205" s="12"/>
      <c r="S205" s="12"/>
    </row>
    <row r="206" spans="1:19" ht="13.5">
      <c r="A206" s="93"/>
      <c r="C206" s="12"/>
      <c r="D206" s="12"/>
      <c r="E206" s="12"/>
      <c r="F206" s="12"/>
      <c r="G206" s="12"/>
      <c r="H206" s="12"/>
      <c r="I206" s="12"/>
      <c r="J206" s="12"/>
      <c r="K206" s="91"/>
      <c r="L206" s="91"/>
      <c r="M206" s="12"/>
      <c r="N206" s="12"/>
      <c r="O206" s="12"/>
      <c r="P206" s="12"/>
      <c r="Q206" s="12"/>
      <c r="R206" s="12"/>
      <c r="S206" s="12"/>
    </row>
    <row r="207" spans="1:19" ht="13.5">
      <c r="A207" s="93"/>
      <c r="C207" s="12"/>
      <c r="D207" s="12"/>
      <c r="E207" s="12"/>
      <c r="F207" s="12"/>
      <c r="G207" s="12"/>
      <c r="H207" s="12"/>
      <c r="I207" s="12"/>
      <c r="J207" s="12"/>
      <c r="K207" s="91"/>
      <c r="L207" s="91"/>
      <c r="M207" s="12"/>
      <c r="N207" s="12"/>
      <c r="O207" s="12"/>
      <c r="P207" s="12"/>
      <c r="Q207" s="12"/>
      <c r="R207" s="12"/>
      <c r="S207" s="12"/>
    </row>
    <row r="208" spans="1:19" ht="13.5">
      <c r="A208" s="93"/>
      <c r="C208" s="12"/>
      <c r="D208" s="12"/>
      <c r="E208" s="12"/>
      <c r="F208" s="12"/>
      <c r="G208" s="12"/>
      <c r="H208" s="12"/>
      <c r="I208" s="12"/>
      <c r="J208" s="12"/>
      <c r="K208" s="91"/>
      <c r="L208" s="91"/>
      <c r="M208" s="12"/>
      <c r="N208" s="12"/>
      <c r="O208" s="12"/>
      <c r="P208" s="12"/>
      <c r="Q208" s="12"/>
      <c r="R208" s="12"/>
      <c r="S208" s="12"/>
    </row>
    <row r="209" spans="1:19" ht="13.5">
      <c r="A209" s="93"/>
      <c r="C209" s="12"/>
      <c r="D209" s="12"/>
      <c r="E209" s="12"/>
      <c r="F209" s="12"/>
      <c r="G209" s="12"/>
      <c r="H209" s="12"/>
      <c r="I209" s="12"/>
      <c r="J209" s="12"/>
      <c r="K209" s="91"/>
      <c r="L209" s="91"/>
      <c r="M209" s="12"/>
      <c r="N209" s="12"/>
      <c r="O209" s="12"/>
      <c r="P209" s="12"/>
      <c r="Q209" s="12"/>
      <c r="R209" s="12"/>
      <c r="S209" s="12"/>
    </row>
    <row r="210" spans="1:19" ht="13.5">
      <c r="A210" s="93"/>
      <c r="C210" s="12"/>
      <c r="D210" s="12"/>
      <c r="E210" s="12"/>
      <c r="F210" s="12"/>
      <c r="G210" s="12"/>
      <c r="H210" s="12"/>
      <c r="I210" s="12"/>
      <c r="J210" s="12"/>
      <c r="K210" s="91"/>
      <c r="L210" s="91"/>
      <c r="M210" s="12"/>
      <c r="N210" s="12"/>
      <c r="O210" s="12"/>
      <c r="P210" s="12"/>
      <c r="Q210" s="12"/>
      <c r="R210" s="12"/>
      <c r="S210" s="12"/>
    </row>
    <row r="211" spans="1:19" ht="13.5">
      <c r="A211" s="93"/>
      <c r="C211" s="12"/>
      <c r="D211" s="12"/>
      <c r="E211" s="12"/>
      <c r="F211" s="12"/>
      <c r="G211" s="12"/>
      <c r="H211" s="12"/>
      <c r="I211" s="12"/>
      <c r="J211" s="12"/>
      <c r="K211" s="91"/>
      <c r="L211" s="91"/>
      <c r="M211" s="12"/>
      <c r="N211" s="12"/>
      <c r="O211" s="12"/>
      <c r="P211" s="12"/>
      <c r="Q211" s="12"/>
      <c r="R211" s="12"/>
      <c r="S211" s="12"/>
    </row>
    <row r="212" spans="1:19" ht="13.5">
      <c r="A212" s="93"/>
      <c r="C212" s="12"/>
      <c r="D212" s="12"/>
      <c r="E212" s="12"/>
      <c r="F212" s="12"/>
      <c r="G212" s="12"/>
      <c r="H212" s="12"/>
      <c r="I212" s="12"/>
      <c r="J212" s="12"/>
      <c r="K212" s="91"/>
      <c r="L212" s="91"/>
      <c r="M212" s="12"/>
      <c r="N212" s="12"/>
      <c r="O212" s="12"/>
      <c r="P212" s="12"/>
      <c r="Q212" s="12"/>
      <c r="R212" s="12"/>
      <c r="S212" s="12"/>
    </row>
    <row r="213" spans="1:19" ht="13.5">
      <c r="A213" s="93"/>
      <c r="C213" s="12"/>
      <c r="D213" s="12"/>
      <c r="E213" s="12"/>
      <c r="F213" s="12"/>
      <c r="G213" s="12"/>
      <c r="H213" s="12"/>
      <c r="I213" s="12"/>
      <c r="J213" s="12"/>
      <c r="K213" s="91"/>
      <c r="L213" s="91"/>
      <c r="M213" s="12"/>
      <c r="N213" s="12"/>
      <c r="O213" s="12"/>
      <c r="P213" s="12"/>
      <c r="Q213" s="12"/>
      <c r="R213" s="12"/>
      <c r="S213" s="12"/>
    </row>
    <row r="214" spans="1:19" ht="13.5">
      <c r="A214" s="93"/>
      <c r="C214" s="12"/>
      <c r="D214" s="12"/>
      <c r="E214" s="12"/>
      <c r="F214" s="12"/>
      <c r="G214" s="12"/>
      <c r="H214" s="12"/>
      <c r="I214" s="12"/>
      <c r="J214" s="12"/>
      <c r="K214" s="91"/>
      <c r="L214" s="91"/>
      <c r="M214" s="12"/>
      <c r="N214" s="12"/>
      <c r="O214" s="12"/>
      <c r="P214" s="12"/>
      <c r="Q214" s="12"/>
      <c r="R214" s="12"/>
      <c r="S214" s="12"/>
    </row>
    <row r="215" spans="1:19" ht="13.5">
      <c r="A215" s="93"/>
      <c r="C215" s="12"/>
      <c r="D215" s="12"/>
      <c r="E215" s="12"/>
      <c r="F215" s="12"/>
      <c r="G215" s="12"/>
      <c r="H215" s="12"/>
      <c r="I215" s="12"/>
      <c r="J215" s="12"/>
      <c r="K215" s="91"/>
      <c r="L215" s="91"/>
      <c r="M215" s="12"/>
      <c r="N215" s="12"/>
      <c r="O215" s="12"/>
      <c r="P215" s="12"/>
      <c r="Q215" s="12"/>
      <c r="R215" s="12"/>
      <c r="S215" s="12"/>
    </row>
    <row r="216" spans="1:19" ht="13.5">
      <c r="A216" s="93"/>
      <c r="C216" s="12"/>
      <c r="D216" s="12"/>
      <c r="E216" s="12"/>
      <c r="F216" s="12"/>
      <c r="G216" s="12"/>
      <c r="H216" s="12"/>
      <c r="I216" s="12"/>
      <c r="J216" s="12"/>
      <c r="K216" s="91"/>
      <c r="L216" s="91"/>
      <c r="M216" s="12"/>
      <c r="N216" s="12"/>
      <c r="O216" s="12"/>
      <c r="P216" s="12"/>
      <c r="Q216" s="12"/>
      <c r="R216" s="12"/>
      <c r="S216" s="12"/>
    </row>
    <row r="217" spans="1:19" ht="13.5">
      <c r="A217" s="93"/>
      <c r="C217" s="12"/>
      <c r="D217" s="12"/>
      <c r="E217" s="12"/>
      <c r="F217" s="12"/>
      <c r="G217" s="12"/>
      <c r="H217" s="12"/>
      <c r="I217" s="12"/>
      <c r="J217" s="12"/>
      <c r="K217" s="91"/>
      <c r="L217" s="91"/>
      <c r="M217" s="12"/>
      <c r="N217" s="12"/>
      <c r="O217" s="12"/>
      <c r="P217" s="12"/>
      <c r="Q217" s="12"/>
      <c r="R217" s="12"/>
      <c r="S217" s="12"/>
    </row>
    <row r="218" spans="1:19" ht="13.5">
      <c r="A218" s="93"/>
      <c r="C218" s="12"/>
      <c r="D218" s="12"/>
      <c r="E218" s="12"/>
      <c r="F218" s="12"/>
      <c r="G218" s="12"/>
      <c r="H218" s="12"/>
      <c r="I218" s="12"/>
      <c r="J218" s="12"/>
      <c r="K218" s="91"/>
      <c r="L218" s="91"/>
      <c r="M218" s="12"/>
      <c r="N218" s="12"/>
      <c r="O218" s="12"/>
      <c r="P218" s="12"/>
      <c r="Q218" s="12"/>
      <c r="R218" s="12"/>
      <c r="S218" s="12"/>
    </row>
    <row r="219" spans="1:19" ht="13.5">
      <c r="A219" s="93"/>
      <c r="C219" s="12"/>
      <c r="D219" s="12"/>
      <c r="E219" s="12"/>
      <c r="F219" s="12"/>
      <c r="G219" s="12"/>
      <c r="H219" s="12"/>
      <c r="I219" s="12"/>
      <c r="J219" s="12"/>
      <c r="K219" s="91"/>
      <c r="L219" s="91"/>
      <c r="M219" s="12"/>
      <c r="N219" s="12"/>
      <c r="O219" s="12"/>
      <c r="P219" s="12"/>
      <c r="Q219" s="12"/>
      <c r="R219" s="12"/>
      <c r="S219" s="12"/>
    </row>
    <row r="220" spans="1:19" ht="13.5">
      <c r="A220" s="93"/>
      <c r="C220" s="12"/>
      <c r="D220" s="12"/>
      <c r="E220" s="12"/>
      <c r="F220" s="12"/>
      <c r="G220" s="12"/>
      <c r="H220" s="12"/>
      <c r="I220" s="12"/>
      <c r="J220" s="12"/>
      <c r="K220" s="91"/>
      <c r="L220" s="91"/>
      <c r="M220" s="12"/>
      <c r="N220" s="12"/>
      <c r="O220" s="12"/>
      <c r="P220" s="12"/>
      <c r="Q220" s="12"/>
      <c r="R220" s="12"/>
      <c r="S220" s="12"/>
    </row>
    <row r="221" spans="1:19" ht="13.5">
      <c r="A221" s="93"/>
      <c r="C221" s="12"/>
      <c r="D221" s="12"/>
      <c r="E221" s="12"/>
      <c r="F221" s="12"/>
      <c r="G221" s="12"/>
      <c r="H221" s="12"/>
      <c r="I221" s="12"/>
      <c r="J221" s="12"/>
      <c r="K221" s="91"/>
      <c r="L221" s="91"/>
      <c r="M221" s="12"/>
      <c r="N221" s="12"/>
      <c r="O221" s="12"/>
      <c r="P221" s="12"/>
      <c r="Q221" s="12"/>
      <c r="R221" s="12"/>
      <c r="S221" s="12"/>
    </row>
    <row r="222" spans="1:19" ht="13.5">
      <c r="A222" s="93"/>
      <c r="C222" s="12"/>
      <c r="D222" s="12"/>
      <c r="E222" s="12"/>
      <c r="F222" s="12"/>
      <c r="G222" s="12"/>
      <c r="H222" s="12"/>
      <c r="I222" s="12"/>
      <c r="J222" s="12"/>
      <c r="K222" s="91"/>
      <c r="L222" s="91"/>
      <c r="M222" s="12"/>
      <c r="N222" s="12"/>
      <c r="O222" s="12"/>
      <c r="P222" s="12"/>
      <c r="Q222" s="12"/>
      <c r="R222" s="12"/>
      <c r="S222" s="12"/>
    </row>
    <row r="223" spans="1:19" ht="13.5">
      <c r="A223" s="93"/>
      <c r="C223" s="12"/>
      <c r="D223" s="12"/>
      <c r="E223" s="12"/>
      <c r="F223" s="12"/>
      <c r="G223" s="12"/>
      <c r="H223" s="12"/>
      <c r="I223" s="12"/>
      <c r="J223" s="12"/>
      <c r="K223" s="91"/>
      <c r="L223" s="91"/>
      <c r="M223" s="12"/>
      <c r="N223" s="12"/>
      <c r="O223" s="12"/>
      <c r="P223" s="12"/>
      <c r="Q223" s="12"/>
      <c r="R223" s="12"/>
      <c r="S223" s="12"/>
    </row>
    <row r="224" spans="1:19" ht="13.5">
      <c r="A224" s="93"/>
      <c r="C224" s="12"/>
      <c r="D224" s="12"/>
      <c r="E224" s="12"/>
      <c r="F224" s="12"/>
      <c r="G224" s="12"/>
      <c r="H224" s="12"/>
      <c r="I224" s="12"/>
      <c r="J224" s="12"/>
      <c r="K224" s="91"/>
      <c r="L224" s="91"/>
      <c r="M224" s="12"/>
      <c r="N224" s="12"/>
      <c r="O224" s="12"/>
      <c r="P224" s="12"/>
      <c r="Q224" s="12"/>
      <c r="R224" s="12"/>
      <c r="S224" s="12"/>
    </row>
    <row r="225" spans="1:19" ht="13.5">
      <c r="A225" s="93"/>
      <c r="C225" s="12"/>
      <c r="D225" s="12"/>
      <c r="E225" s="12"/>
      <c r="F225" s="12"/>
      <c r="G225" s="12"/>
      <c r="H225" s="12"/>
      <c r="I225" s="12"/>
      <c r="J225" s="12"/>
      <c r="K225" s="91"/>
      <c r="L225" s="91"/>
      <c r="M225" s="12"/>
      <c r="N225" s="12"/>
      <c r="O225" s="12"/>
      <c r="P225" s="12"/>
      <c r="Q225" s="12"/>
      <c r="R225" s="12"/>
      <c r="S225" s="12"/>
    </row>
    <row r="226" spans="1:19" ht="13.5">
      <c r="A226" s="93"/>
      <c r="C226" s="12"/>
      <c r="D226" s="12"/>
      <c r="E226" s="12"/>
      <c r="F226" s="12"/>
      <c r="G226" s="12"/>
      <c r="H226" s="12"/>
      <c r="I226" s="12"/>
      <c r="J226" s="12"/>
      <c r="K226" s="91"/>
      <c r="L226" s="91"/>
      <c r="M226" s="12"/>
      <c r="N226" s="12"/>
      <c r="O226" s="12"/>
      <c r="P226" s="12"/>
      <c r="Q226" s="12"/>
      <c r="R226" s="12"/>
      <c r="S226" s="12"/>
    </row>
    <row r="227" spans="1:19" ht="13.5">
      <c r="A227" s="93"/>
      <c r="C227" s="12"/>
      <c r="D227" s="12"/>
      <c r="E227" s="12"/>
      <c r="F227" s="12"/>
      <c r="G227" s="12"/>
      <c r="H227" s="12"/>
      <c r="I227" s="12"/>
      <c r="J227" s="12"/>
      <c r="K227" s="91"/>
      <c r="L227" s="91"/>
      <c r="M227" s="12"/>
      <c r="N227" s="12"/>
      <c r="O227" s="12"/>
      <c r="P227" s="12"/>
      <c r="Q227" s="12"/>
      <c r="R227" s="12"/>
      <c r="S227" s="12"/>
    </row>
    <row r="228" spans="1:19" ht="13.5">
      <c r="A228" s="93"/>
      <c r="C228" s="12"/>
      <c r="D228" s="12"/>
      <c r="E228" s="12"/>
      <c r="F228" s="12"/>
      <c r="G228" s="12"/>
      <c r="H228" s="12"/>
      <c r="I228" s="12"/>
      <c r="J228" s="12"/>
      <c r="K228" s="91"/>
      <c r="L228" s="91"/>
      <c r="M228" s="12"/>
      <c r="N228" s="12"/>
      <c r="O228" s="12"/>
      <c r="P228" s="12"/>
      <c r="Q228" s="12"/>
      <c r="R228" s="12"/>
      <c r="S228" s="12"/>
    </row>
    <row r="229" spans="1:19" ht="13.5">
      <c r="A229" s="93"/>
      <c r="C229" s="12"/>
      <c r="D229" s="12"/>
      <c r="E229" s="12"/>
      <c r="F229" s="12"/>
      <c r="G229" s="12"/>
      <c r="H229" s="12"/>
      <c r="I229" s="12"/>
      <c r="J229" s="12"/>
      <c r="K229" s="91"/>
      <c r="L229" s="91"/>
      <c r="M229" s="12"/>
      <c r="N229" s="12"/>
      <c r="O229" s="12"/>
      <c r="P229" s="12"/>
      <c r="Q229" s="12"/>
      <c r="R229" s="12"/>
      <c r="S229" s="12"/>
    </row>
    <row r="230" spans="1:19" ht="13.5">
      <c r="A230" s="93"/>
      <c r="C230" s="12"/>
      <c r="D230" s="12"/>
      <c r="E230" s="12"/>
      <c r="F230" s="12"/>
      <c r="G230" s="12"/>
      <c r="H230" s="12"/>
      <c r="I230" s="12"/>
      <c r="J230" s="12"/>
      <c r="K230" s="91"/>
      <c r="L230" s="91"/>
      <c r="M230" s="12"/>
      <c r="N230" s="12"/>
      <c r="O230" s="12"/>
      <c r="P230" s="12"/>
      <c r="Q230" s="12"/>
      <c r="R230" s="12"/>
      <c r="S230" s="12"/>
    </row>
    <row r="231" spans="1:19" ht="13.5">
      <c r="A231" s="93"/>
      <c r="C231" s="12"/>
      <c r="D231" s="12"/>
      <c r="E231" s="12"/>
      <c r="F231" s="12"/>
      <c r="G231" s="12"/>
      <c r="H231" s="12"/>
      <c r="I231" s="12"/>
      <c r="J231" s="12"/>
      <c r="K231" s="91"/>
      <c r="L231" s="91"/>
      <c r="M231" s="12"/>
      <c r="N231" s="12"/>
      <c r="O231" s="12"/>
      <c r="P231" s="12"/>
      <c r="Q231" s="12"/>
      <c r="R231" s="12"/>
      <c r="S231" s="12"/>
    </row>
    <row r="232" spans="1:19" ht="13.5">
      <c r="A232" s="93"/>
      <c r="C232" s="12"/>
      <c r="D232" s="12"/>
      <c r="E232" s="12"/>
      <c r="F232" s="12"/>
      <c r="G232" s="12"/>
      <c r="H232" s="12"/>
      <c r="I232" s="12"/>
      <c r="J232" s="12"/>
      <c r="K232" s="91"/>
      <c r="L232" s="91"/>
      <c r="M232" s="12"/>
      <c r="N232" s="12"/>
      <c r="O232" s="12"/>
      <c r="P232" s="12"/>
      <c r="Q232" s="12"/>
      <c r="R232" s="12"/>
      <c r="S232" s="12"/>
    </row>
    <row r="233" spans="1:19" ht="13.5">
      <c r="A233" s="93"/>
      <c r="C233" s="12"/>
      <c r="D233" s="12"/>
      <c r="E233" s="12"/>
      <c r="F233" s="12"/>
      <c r="G233" s="12"/>
      <c r="H233" s="12"/>
      <c r="I233" s="12"/>
      <c r="J233" s="12"/>
      <c r="K233" s="91"/>
      <c r="L233" s="91"/>
      <c r="M233" s="12"/>
      <c r="N233" s="12"/>
      <c r="O233" s="12"/>
      <c r="P233" s="12"/>
      <c r="Q233" s="12"/>
      <c r="R233" s="12"/>
      <c r="S233" s="12"/>
    </row>
    <row r="234" spans="1:19" ht="13.5">
      <c r="A234" s="93"/>
      <c r="C234" s="12"/>
      <c r="D234" s="12"/>
      <c r="E234" s="12"/>
      <c r="F234" s="12"/>
      <c r="G234" s="12"/>
      <c r="H234" s="12"/>
      <c r="I234" s="12"/>
      <c r="J234" s="12"/>
      <c r="K234" s="91"/>
      <c r="L234" s="91"/>
      <c r="M234" s="12"/>
      <c r="N234" s="12"/>
      <c r="O234" s="12"/>
      <c r="P234" s="12"/>
      <c r="Q234" s="12"/>
      <c r="R234" s="12"/>
      <c r="S234" s="12"/>
    </row>
    <row r="235" spans="1:19" ht="13.5">
      <c r="A235" s="93"/>
      <c r="C235" s="12"/>
      <c r="D235" s="12"/>
      <c r="E235" s="12"/>
      <c r="F235" s="12"/>
      <c r="G235" s="12"/>
      <c r="H235" s="12"/>
      <c r="I235" s="12"/>
      <c r="J235" s="12"/>
      <c r="K235" s="91"/>
      <c r="L235" s="91"/>
      <c r="M235" s="12"/>
      <c r="N235" s="12"/>
      <c r="O235" s="12"/>
      <c r="P235" s="12"/>
      <c r="Q235" s="12"/>
      <c r="R235" s="12"/>
      <c r="S235" s="12"/>
    </row>
    <row r="236" spans="1:19" ht="13.5">
      <c r="A236" s="93"/>
      <c r="C236" s="12"/>
      <c r="D236" s="12"/>
      <c r="E236" s="12"/>
      <c r="F236" s="12"/>
      <c r="G236" s="12"/>
      <c r="H236" s="12"/>
      <c r="I236" s="12"/>
      <c r="J236" s="12"/>
      <c r="K236" s="91"/>
      <c r="L236" s="91"/>
      <c r="M236" s="12"/>
      <c r="N236" s="12"/>
      <c r="O236" s="12"/>
      <c r="P236" s="12"/>
      <c r="Q236" s="12"/>
      <c r="R236" s="12"/>
      <c r="S236" s="12"/>
    </row>
    <row r="237" spans="1:19" ht="13.5">
      <c r="A237" s="93"/>
      <c r="C237" s="12"/>
      <c r="D237" s="12"/>
      <c r="E237" s="12"/>
      <c r="F237" s="12"/>
      <c r="G237" s="12"/>
      <c r="H237" s="12"/>
      <c r="I237" s="12"/>
      <c r="J237" s="12"/>
      <c r="K237" s="91"/>
      <c r="L237" s="91"/>
      <c r="M237" s="12"/>
      <c r="N237" s="12"/>
      <c r="O237" s="12"/>
      <c r="P237" s="12"/>
      <c r="Q237" s="12"/>
      <c r="R237" s="12"/>
      <c r="S237" s="12"/>
    </row>
    <row r="238" spans="1:19" ht="13.5">
      <c r="A238" s="93"/>
      <c r="C238" s="12"/>
      <c r="D238" s="12"/>
      <c r="E238" s="12"/>
      <c r="F238" s="12"/>
      <c r="G238" s="12"/>
      <c r="H238" s="12"/>
      <c r="I238" s="12"/>
      <c r="J238" s="12"/>
      <c r="K238" s="91"/>
      <c r="L238" s="91"/>
      <c r="M238" s="12"/>
      <c r="N238" s="12"/>
      <c r="O238" s="12"/>
      <c r="P238" s="12"/>
      <c r="Q238" s="12"/>
      <c r="R238" s="12"/>
      <c r="S238" s="12"/>
    </row>
    <row r="239" spans="1:19" ht="13.5">
      <c r="A239" s="93"/>
      <c r="C239" s="12"/>
      <c r="D239" s="12"/>
      <c r="E239" s="12"/>
      <c r="F239" s="12"/>
      <c r="G239" s="12"/>
      <c r="H239" s="12"/>
      <c r="I239" s="12"/>
      <c r="J239" s="12"/>
      <c r="K239" s="91"/>
      <c r="L239" s="91"/>
      <c r="M239" s="12"/>
      <c r="N239" s="12"/>
      <c r="O239" s="12"/>
      <c r="P239" s="12"/>
      <c r="Q239" s="12"/>
      <c r="R239" s="12"/>
      <c r="S239" s="12"/>
    </row>
    <row r="240" spans="1:19" ht="13.5">
      <c r="A240" s="93"/>
      <c r="C240" s="12"/>
      <c r="D240" s="12"/>
      <c r="E240" s="12"/>
      <c r="F240" s="12"/>
      <c r="G240" s="12"/>
      <c r="H240" s="12"/>
      <c r="I240" s="12"/>
      <c r="J240" s="12"/>
      <c r="K240" s="91"/>
      <c r="L240" s="91"/>
      <c r="M240" s="12"/>
      <c r="N240" s="12"/>
      <c r="O240" s="12"/>
      <c r="P240" s="12"/>
      <c r="Q240" s="12"/>
      <c r="R240" s="12"/>
      <c r="S240" s="12"/>
    </row>
    <row r="241" spans="1:19" ht="13.5">
      <c r="A241" s="93"/>
      <c r="C241" s="12"/>
      <c r="D241" s="12"/>
      <c r="E241" s="12"/>
      <c r="F241" s="12"/>
      <c r="G241" s="12"/>
      <c r="H241" s="12"/>
      <c r="I241" s="12"/>
      <c r="J241" s="12"/>
      <c r="K241" s="91"/>
      <c r="L241" s="91"/>
      <c r="M241" s="12"/>
      <c r="N241" s="12"/>
      <c r="O241" s="12"/>
      <c r="P241" s="12"/>
      <c r="Q241" s="12"/>
      <c r="R241" s="12"/>
      <c r="S241" s="12"/>
    </row>
    <row r="242" spans="1:19" ht="13.5">
      <c r="A242" s="93"/>
      <c r="C242" s="12"/>
      <c r="D242" s="12"/>
      <c r="E242" s="12"/>
      <c r="F242" s="12"/>
      <c r="G242" s="12"/>
      <c r="H242" s="12"/>
      <c r="I242" s="12"/>
      <c r="J242" s="12"/>
      <c r="K242" s="91"/>
      <c r="L242" s="91"/>
      <c r="M242" s="12"/>
      <c r="N242" s="12"/>
      <c r="O242" s="12"/>
      <c r="P242" s="12"/>
      <c r="Q242" s="12"/>
      <c r="R242" s="12"/>
      <c r="S242" s="12"/>
    </row>
    <row r="243" spans="1:19" ht="13.5">
      <c r="A243" s="93"/>
      <c r="C243" s="12"/>
      <c r="D243" s="12"/>
      <c r="E243" s="12"/>
      <c r="F243" s="12"/>
      <c r="G243" s="12"/>
      <c r="H243" s="12"/>
      <c r="I243" s="12"/>
      <c r="J243" s="12"/>
      <c r="K243" s="91"/>
      <c r="L243" s="91"/>
      <c r="M243" s="12"/>
      <c r="N243" s="12"/>
      <c r="O243" s="12"/>
      <c r="P243" s="12"/>
      <c r="Q243" s="12"/>
      <c r="R243" s="12"/>
      <c r="S243" s="12"/>
    </row>
    <row r="244" spans="1:19" ht="13.5">
      <c r="A244" s="93"/>
      <c r="C244" s="12"/>
      <c r="D244" s="12"/>
      <c r="E244" s="12"/>
      <c r="F244" s="12"/>
      <c r="G244" s="12"/>
      <c r="H244" s="12"/>
      <c r="I244" s="12"/>
      <c r="J244" s="12"/>
      <c r="K244" s="91"/>
      <c r="L244" s="91"/>
      <c r="M244" s="12"/>
      <c r="N244" s="12"/>
      <c r="O244" s="12"/>
      <c r="P244" s="12"/>
      <c r="Q244" s="12"/>
      <c r="R244" s="12"/>
      <c r="S244" s="12"/>
    </row>
    <row r="245" spans="1:19" ht="13.5">
      <c r="A245" s="93"/>
      <c r="C245" s="12"/>
      <c r="D245" s="12"/>
      <c r="E245" s="12"/>
      <c r="F245" s="12"/>
      <c r="G245" s="12"/>
      <c r="H245" s="12"/>
      <c r="I245" s="12"/>
      <c r="J245" s="12"/>
      <c r="K245" s="91"/>
      <c r="L245" s="91"/>
      <c r="M245" s="12"/>
      <c r="N245" s="12"/>
      <c r="O245" s="12"/>
      <c r="P245" s="12"/>
      <c r="Q245" s="12"/>
      <c r="R245" s="12"/>
      <c r="S245" s="12"/>
    </row>
    <row r="246" spans="1:19" ht="13.5">
      <c r="A246" s="93"/>
      <c r="C246" s="12"/>
      <c r="D246" s="12"/>
      <c r="E246" s="12"/>
      <c r="F246" s="12"/>
      <c r="G246" s="12"/>
      <c r="H246" s="12"/>
      <c r="I246" s="12"/>
      <c r="J246" s="12"/>
      <c r="K246" s="91"/>
      <c r="L246" s="91"/>
      <c r="M246" s="12"/>
      <c r="N246" s="12"/>
      <c r="O246" s="12"/>
      <c r="P246" s="12"/>
      <c r="Q246" s="12"/>
      <c r="R246" s="12"/>
      <c r="S246" s="12"/>
    </row>
    <row r="247" spans="1:19" ht="13.5">
      <c r="A247" s="93"/>
      <c r="C247" s="12"/>
      <c r="D247" s="12"/>
      <c r="E247" s="12"/>
      <c r="F247" s="12"/>
      <c r="G247" s="12"/>
      <c r="H247" s="12"/>
      <c r="I247" s="12"/>
      <c r="J247" s="12"/>
      <c r="K247" s="91"/>
      <c r="L247" s="91"/>
      <c r="M247" s="12"/>
      <c r="N247" s="12"/>
      <c r="O247" s="12"/>
      <c r="P247" s="12"/>
      <c r="Q247" s="12"/>
      <c r="R247" s="12"/>
      <c r="S247" s="12"/>
    </row>
    <row r="248" spans="1:19" ht="13.5">
      <c r="A248" s="93"/>
      <c r="C248" s="12"/>
      <c r="D248" s="12"/>
      <c r="E248" s="12"/>
      <c r="F248" s="12"/>
      <c r="G248" s="12"/>
      <c r="H248" s="12"/>
      <c r="I248" s="12"/>
      <c r="J248" s="12"/>
      <c r="K248" s="91"/>
      <c r="L248" s="91"/>
      <c r="M248" s="12"/>
      <c r="N248" s="12"/>
      <c r="O248" s="12"/>
      <c r="P248" s="12"/>
      <c r="Q248" s="12"/>
      <c r="R248" s="12"/>
      <c r="S248" s="12"/>
    </row>
    <row r="249" spans="1:19" ht="13.5">
      <c r="A249" s="93"/>
      <c r="C249" s="12"/>
      <c r="D249" s="12"/>
      <c r="E249" s="12"/>
      <c r="F249" s="12"/>
      <c r="G249" s="12"/>
      <c r="H249" s="12"/>
      <c r="I249" s="12"/>
      <c r="J249" s="12"/>
      <c r="K249" s="91"/>
      <c r="L249" s="91"/>
      <c r="M249" s="12"/>
      <c r="N249" s="12"/>
      <c r="O249" s="12"/>
      <c r="P249" s="12"/>
      <c r="Q249" s="12"/>
      <c r="R249" s="12"/>
      <c r="S249" s="12"/>
    </row>
    <row r="250" spans="1:19" ht="13.5">
      <c r="A250" s="93"/>
      <c r="C250" s="12"/>
      <c r="D250" s="12"/>
      <c r="E250" s="12"/>
      <c r="F250" s="12"/>
      <c r="G250" s="12"/>
      <c r="H250" s="12"/>
      <c r="I250" s="12"/>
      <c r="J250" s="12"/>
      <c r="K250" s="91"/>
      <c r="L250" s="91"/>
      <c r="M250" s="12"/>
      <c r="N250" s="12"/>
      <c r="O250" s="12"/>
      <c r="P250" s="12"/>
      <c r="Q250" s="12"/>
      <c r="R250" s="12"/>
      <c r="S250" s="12"/>
    </row>
    <row r="251" spans="1:19" ht="13.5">
      <c r="A251" s="93"/>
      <c r="C251" s="12"/>
      <c r="D251" s="12"/>
      <c r="E251" s="12"/>
      <c r="F251" s="12"/>
      <c r="G251" s="12"/>
      <c r="H251" s="12"/>
      <c r="I251" s="12"/>
      <c r="J251" s="12"/>
      <c r="K251" s="91"/>
      <c r="L251" s="91"/>
      <c r="M251" s="12"/>
      <c r="N251" s="12"/>
      <c r="O251" s="12"/>
      <c r="P251" s="12"/>
      <c r="Q251" s="12"/>
      <c r="R251" s="12"/>
      <c r="S251" s="12"/>
    </row>
    <row r="252" spans="1:19" ht="13.5">
      <c r="A252" s="93"/>
      <c r="C252" s="12"/>
      <c r="D252" s="12"/>
      <c r="E252" s="12"/>
      <c r="F252" s="12"/>
      <c r="G252" s="12"/>
      <c r="H252" s="12"/>
      <c r="I252" s="12"/>
      <c r="J252" s="12"/>
      <c r="K252" s="91"/>
      <c r="L252" s="91"/>
      <c r="M252" s="12"/>
      <c r="N252" s="12"/>
      <c r="O252" s="12"/>
      <c r="P252" s="12"/>
      <c r="Q252" s="12"/>
      <c r="R252" s="12"/>
      <c r="S252" s="12"/>
    </row>
    <row r="253" spans="1:19" ht="13.5">
      <c r="A253" s="93"/>
      <c r="C253" s="12"/>
      <c r="D253" s="12"/>
      <c r="E253" s="12"/>
      <c r="F253" s="12"/>
      <c r="G253" s="12"/>
      <c r="H253" s="12"/>
      <c r="I253" s="12"/>
      <c r="J253" s="12"/>
      <c r="K253" s="91"/>
      <c r="L253" s="91"/>
      <c r="M253" s="12"/>
      <c r="N253" s="12"/>
      <c r="O253" s="12"/>
      <c r="P253" s="12"/>
      <c r="Q253" s="12"/>
      <c r="R253" s="12"/>
      <c r="S253" s="12"/>
    </row>
    <row r="254" spans="1:19" ht="13.5">
      <c r="A254" s="93"/>
      <c r="C254" s="12"/>
      <c r="D254" s="12"/>
      <c r="E254" s="12"/>
      <c r="F254" s="12"/>
      <c r="G254" s="12"/>
      <c r="H254" s="12"/>
      <c r="I254" s="12"/>
      <c r="J254" s="12"/>
      <c r="K254" s="91"/>
      <c r="L254" s="91"/>
      <c r="M254" s="12"/>
      <c r="N254" s="12"/>
      <c r="O254" s="12"/>
      <c r="P254" s="12"/>
      <c r="Q254" s="12"/>
      <c r="R254" s="12"/>
      <c r="S254" s="12"/>
    </row>
    <row r="255" spans="1:19" ht="13.5">
      <c r="A255" s="93"/>
      <c r="C255" s="12"/>
      <c r="D255" s="12"/>
      <c r="E255" s="12"/>
      <c r="F255" s="12"/>
      <c r="G255" s="12"/>
      <c r="H255" s="12"/>
      <c r="I255" s="12"/>
      <c r="J255" s="12"/>
      <c r="K255" s="91"/>
      <c r="L255" s="91"/>
      <c r="M255" s="12"/>
      <c r="N255" s="12"/>
      <c r="O255" s="12"/>
      <c r="P255" s="12"/>
      <c r="Q255" s="12"/>
      <c r="R255" s="12"/>
      <c r="S255" s="12"/>
    </row>
    <row r="256" spans="1:19" ht="13.5">
      <c r="A256" s="93"/>
      <c r="C256" s="12"/>
      <c r="D256" s="12"/>
      <c r="E256" s="12"/>
      <c r="F256" s="12"/>
      <c r="G256" s="12"/>
      <c r="H256" s="12"/>
      <c r="I256" s="12"/>
      <c r="J256" s="12"/>
      <c r="K256" s="91"/>
      <c r="L256" s="91"/>
      <c r="M256" s="12"/>
      <c r="N256" s="12"/>
      <c r="O256" s="12"/>
      <c r="P256" s="12"/>
      <c r="Q256" s="12"/>
      <c r="R256" s="12"/>
      <c r="S256" s="12"/>
    </row>
    <row r="257" spans="1:19" ht="13.5">
      <c r="A257" s="93"/>
      <c r="C257" s="12"/>
      <c r="D257" s="12"/>
      <c r="E257" s="12"/>
      <c r="F257" s="12"/>
      <c r="G257" s="12"/>
      <c r="H257" s="12"/>
      <c r="I257" s="12"/>
      <c r="J257" s="12"/>
      <c r="K257" s="91"/>
      <c r="L257" s="91"/>
      <c r="M257" s="12"/>
      <c r="N257" s="12"/>
      <c r="O257" s="12"/>
      <c r="P257" s="12"/>
      <c r="Q257" s="12"/>
      <c r="R257" s="12"/>
      <c r="S257" s="12"/>
    </row>
    <row r="258" spans="1:19" ht="13.5">
      <c r="A258" s="93"/>
      <c r="C258" s="12"/>
      <c r="D258" s="12"/>
      <c r="E258" s="12"/>
      <c r="F258" s="12"/>
      <c r="G258" s="12"/>
      <c r="H258" s="12"/>
      <c r="I258" s="12"/>
      <c r="J258" s="12"/>
      <c r="K258" s="91"/>
      <c r="L258" s="91"/>
      <c r="M258" s="12"/>
      <c r="N258" s="12"/>
      <c r="O258" s="12"/>
      <c r="P258" s="12"/>
      <c r="Q258" s="12"/>
      <c r="R258" s="12"/>
      <c r="S258" s="12"/>
    </row>
    <row r="259" spans="1:19" ht="13.5">
      <c r="A259" s="93"/>
      <c r="C259" s="12"/>
      <c r="D259" s="12"/>
      <c r="E259" s="12"/>
      <c r="F259" s="12"/>
      <c r="G259" s="12"/>
      <c r="H259" s="12"/>
      <c r="I259" s="12"/>
      <c r="J259" s="12"/>
      <c r="K259" s="91"/>
      <c r="L259" s="91"/>
      <c r="M259" s="12"/>
      <c r="N259" s="12"/>
      <c r="O259" s="12"/>
      <c r="P259" s="12"/>
      <c r="Q259" s="12"/>
      <c r="R259" s="12"/>
      <c r="S259" s="12"/>
    </row>
    <row r="260" spans="1:19" ht="13.5">
      <c r="A260" s="93"/>
      <c r="C260" s="12"/>
      <c r="D260" s="12"/>
      <c r="E260" s="12"/>
      <c r="F260" s="12"/>
      <c r="G260" s="12"/>
      <c r="H260" s="12"/>
      <c r="I260" s="12"/>
      <c r="J260" s="12"/>
      <c r="K260" s="91"/>
      <c r="L260" s="91"/>
      <c r="M260" s="12"/>
      <c r="N260" s="12"/>
      <c r="O260" s="12"/>
      <c r="P260" s="12"/>
      <c r="Q260" s="12"/>
      <c r="R260" s="12"/>
      <c r="S260" s="12"/>
    </row>
    <row r="261" spans="1:19" ht="13.5">
      <c r="A261" s="93"/>
      <c r="C261" s="12"/>
      <c r="D261" s="12"/>
      <c r="E261" s="12"/>
      <c r="F261" s="12"/>
      <c r="G261" s="12"/>
      <c r="H261" s="12"/>
      <c r="I261" s="12"/>
      <c r="J261" s="12"/>
      <c r="K261" s="91"/>
      <c r="L261" s="91"/>
      <c r="M261" s="12"/>
      <c r="N261" s="12"/>
      <c r="O261" s="12"/>
      <c r="P261" s="12"/>
      <c r="Q261" s="12"/>
      <c r="R261" s="12"/>
      <c r="S261" s="12"/>
    </row>
    <row r="262" spans="1:19" ht="13.5">
      <c r="A262" s="93"/>
      <c r="C262" s="12"/>
      <c r="D262" s="12"/>
      <c r="E262" s="12"/>
      <c r="F262" s="12"/>
      <c r="G262" s="12"/>
      <c r="H262" s="12"/>
      <c r="I262" s="12"/>
      <c r="J262" s="12"/>
      <c r="K262" s="91"/>
      <c r="L262" s="91"/>
      <c r="M262" s="12"/>
      <c r="N262" s="12"/>
      <c r="O262" s="12"/>
      <c r="P262" s="12"/>
      <c r="Q262" s="12"/>
      <c r="R262" s="12"/>
      <c r="S262" s="12"/>
    </row>
    <row r="263" spans="1:19" ht="13.5">
      <c r="A263" s="93"/>
      <c r="C263" s="12"/>
      <c r="D263" s="12"/>
      <c r="E263" s="12"/>
      <c r="F263" s="12"/>
      <c r="G263" s="12"/>
      <c r="H263" s="12"/>
      <c r="I263" s="12"/>
      <c r="J263" s="12"/>
      <c r="K263" s="91"/>
      <c r="L263" s="91"/>
      <c r="M263" s="12"/>
      <c r="N263" s="12"/>
      <c r="O263" s="12"/>
      <c r="P263" s="12"/>
      <c r="Q263" s="12"/>
      <c r="R263" s="12"/>
      <c r="S263" s="12"/>
    </row>
    <row r="264" spans="1:19" ht="13.5">
      <c r="A264" s="93"/>
      <c r="C264" s="12"/>
      <c r="D264" s="12"/>
      <c r="E264" s="12"/>
      <c r="F264" s="12"/>
      <c r="G264" s="12"/>
      <c r="H264" s="12"/>
      <c r="I264" s="12"/>
      <c r="J264" s="12"/>
      <c r="K264" s="91"/>
      <c r="L264" s="91"/>
      <c r="M264" s="12"/>
      <c r="N264" s="12"/>
      <c r="O264" s="12"/>
      <c r="P264" s="12"/>
      <c r="Q264" s="12"/>
      <c r="R264" s="12"/>
      <c r="S264" s="12"/>
    </row>
    <row r="265" spans="1:19" ht="13.5">
      <c r="A265" s="93"/>
      <c r="C265" s="12"/>
      <c r="D265" s="12"/>
      <c r="E265" s="12"/>
      <c r="F265" s="12"/>
      <c r="G265" s="12"/>
      <c r="H265" s="12"/>
      <c r="I265" s="12"/>
      <c r="J265" s="12"/>
      <c r="K265" s="91"/>
      <c r="L265" s="91"/>
      <c r="M265" s="12"/>
      <c r="N265" s="12"/>
      <c r="O265" s="12"/>
      <c r="P265" s="12"/>
      <c r="Q265" s="12"/>
      <c r="R265" s="12"/>
      <c r="S265" s="12"/>
    </row>
    <row r="266" spans="1:19" ht="13.5">
      <c r="A266" s="93"/>
      <c r="C266" s="12"/>
      <c r="D266" s="12"/>
      <c r="E266" s="12"/>
      <c r="F266" s="12"/>
      <c r="G266" s="12"/>
      <c r="H266" s="12"/>
      <c r="I266" s="12"/>
      <c r="J266" s="12"/>
      <c r="K266" s="91"/>
      <c r="L266" s="91"/>
      <c r="M266" s="12"/>
      <c r="N266" s="12"/>
      <c r="O266" s="12"/>
      <c r="P266" s="12"/>
      <c r="Q266" s="12"/>
      <c r="R266" s="12"/>
      <c r="S266" s="12"/>
    </row>
    <row r="267" spans="1:19" ht="13.5">
      <c r="A267" s="93"/>
      <c r="C267" s="12"/>
      <c r="D267" s="12"/>
      <c r="E267" s="12"/>
      <c r="F267" s="12"/>
      <c r="G267" s="12"/>
      <c r="H267" s="12"/>
      <c r="I267" s="12"/>
      <c r="J267" s="12"/>
      <c r="K267" s="91"/>
      <c r="L267" s="91"/>
      <c r="M267" s="12"/>
      <c r="N267" s="12"/>
      <c r="O267" s="12"/>
      <c r="P267" s="12"/>
      <c r="Q267" s="12"/>
      <c r="R267" s="12"/>
      <c r="S267" s="12"/>
    </row>
    <row r="268" spans="1:19" ht="13.5">
      <c r="A268" s="93"/>
      <c r="C268" s="12"/>
      <c r="D268" s="12"/>
      <c r="E268" s="12"/>
      <c r="F268" s="12"/>
      <c r="G268" s="12"/>
      <c r="H268" s="12"/>
      <c r="I268" s="12"/>
      <c r="J268" s="12"/>
      <c r="K268" s="91"/>
      <c r="L268" s="91"/>
      <c r="M268" s="12"/>
      <c r="N268" s="12"/>
      <c r="O268" s="12"/>
      <c r="P268" s="12"/>
      <c r="Q268" s="12"/>
      <c r="R268" s="12"/>
      <c r="S268" s="12"/>
    </row>
    <row r="269" spans="1:19" ht="13.5">
      <c r="A269" s="93"/>
      <c r="C269" s="12"/>
      <c r="D269" s="12"/>
      <c r="E269" s="12"/>
      <c r="F269" s="12"/>
      <c r="G269" s="12"/>
      <c r="H269" s="12"/>
      <c r="I269" s="12"/>
      <c r="J269" s="12"/>
      <c r="K269" s="91"/>
      <c r="L269" s="91"/>
      <c r="M269" s="12"/>
      <c r="N269" s="12"/>
      <c r="O269" s="12"/>
      <c r="P269" s="12"/>
      <c r="Q269" s="12"/>
      <c r="R269" s="12"/>
      <c r="S269" s="12"/>
    </row>
    <row r="270" spans="1:19" ht="13.5">
      <c r="A270" s="93"/>
      <c r="C270" s="12"/>
      <c r="D270" s="12"/>
      <c r="E270" s="12"/>
      <c r="F270" s="12"/>
      <c r="G270" s="12"/>
      <c r="H270" s="12"/>
      <c r="I270" s="12"/>
      <c r="J270" s="12"/>
      <c r="K270" s="91"/>
      <c r="L270" s="91"/>
      <c r="M270" s="12"/>
      <c r="N270" s="12"/>
      <c r="O270" s="12"/>
      <c r="P270" s="12"/>
      <c r="Q270" s="12"/>
      <c r="R270" s="12"/>
      <c r="S270" s="12"/>
    </row>
    <row r="271" spans="1:19" ht="13.5">
      <c r="A271" s="93"/>
      <c r="C271" s="12"/>
      <c r="D271" s="12"/>
      <c r="E271" s="12"/>
      <c r="F271" s="12"/>
      <c r="G271" s="12"/>
      <c r="H271" s="12"/>
      <c r="I271" s="12"/>
      <c r="J271" s="12"/>
      <c r="K271" s="91"/>
      <c r="L271" s="91"/>
      <c r="M271" s="12"/>
      <c r="N271" s="12"/>
      <c r="O271" s="12"/>
      <c r="P271" s="12"/>
      <c r="Q271" s="12"/>
      <c r="R271" s="12"/>
      <c r="S271" s="12"/>
    </row>
    <row r="272" spans="1:19" ht="13.5">
      <c r="A272" s="93"/>
      <c r="C272" s="12"/>
      <c r="D272" s="12"/>
      <c r="E272" s="12"/>
      <c r="F272" s="12"/>
      <c r="G272" s="12"/>
      <c r="H272" s="12"/>
      <c r="I272" s="12"/>
      <c r="J272" s="12"/>
      <c r="K272" s="91"/>
      <c r="L272" s="91"/>
      <c r="M272" s="12"/>
      <c r="N272" s="12"/>
      <c r="O272" s="12"/>
      <c r="P272" s="12"/>
      <c r="Q272" s="12"/>
      <c r="R272" s="12"/>
      <c r="S272" s="12"/>
    </row>
    <row r="273" spans="1:19" ht="13.5">
      <c r="A273" s="93"/>
      <c r="C273" s="12"/>
      <c r="D273" s="12"/>
      <c r="E273" s="12"/>
      <c r="F273" s="12"/>
      <c r="G273" s="12"/>
      <c r="H273" s="12"/>
      <c r="I273" s="12"/>
      <c r="J273" s="12"/>
      <c r="K273" s="91"/>
      <c r="L273" s="91"/>
      <c r="M273" s="12"/>
      <c r="N273" s="12"/>
      <c r="O273" s="12"/>
      <c r="P273" s="12"/>
      <c r="Q273" s="12"/>
      <c r="R273" s="12"/>
      <c r="S273" s="12"/>
    </row>
    <row r="274" spans="1:19" ht="13.5">
      <c r="A274" s="93"/>
      <c r="C274" s="12"/>
      <c r="D274" s="12"/>
      <c r="E274" s="12"/>
      <c r="F274" s="12"/>
      <c r="G274" s="12"/>
      <c r="H274" s="12"/>
      <c r="I274" s="12"/>
      <c r="J274" s="12"/>
      <c r="K274" s="91"/>
      <c r="L274" s="91"/>
      <c r="M274" s="12"/>
      <c r="N274" s="12"/>
      <c r="O274" s="12"/>
      <c r="P274" s="12"/>
      <c r="Q274" s="12"/>
      <c r="R274" s="12"/>
      <c r="S274" s="12"/>
    </row>
    <row r="275" spans="1:19" ht="13.5">
      <c r="A275" s="93"/>
      <c r="C275" s="12"/>
      <c r="D275" s="12"/>
      <c r="E275" s="12"/>
      <c r="F275" s="12"/>
      <c r="G275" s="12"/>
      <c r="H275" s="12"/>
      <c r="I275" s="12"/>
      <c r="J275" s="12"/>
      <c r="K275" s="91"/>
      <c r="L275" s="91"/>
      <c r="M275" s="12"/>
      <c r="N275" s="12"/>
      <c r="O275" s="12"/>
      <c r="P275" s="12"/>
      <c r="Q275" s="12"/>
      <c r="R275" s="12"/>
      <c r="S275" s="12"/>
    </row>
    <row r="276" spans="1:19" ht="13.5">
      <c r="A276" s="93"/>
      <c r="C276" s="12"/>
      <c r="D276" s="12"/>
      <c r="E276" s="12"/>
      <c r="F276" s="12"/>
      <c r="G276" s="12"/>
      <c r="H276" s="12"/>
      <c r="I276" s="12"/>
      <c r="J276" s="12"/>
      <c r="K276" s="91"/>
      <c r="L276" s="91"/>
      <c r="M276" s="12"/>
      <c r="N276" s="12"/>
      <c r="O276" s="12"/>
      <c r="P276" s="12"/>
      <c r="Q276" s="12"/>
      <c r="R276" s="12"/>
      <c r="S276" s="12"/>
    </row>
    <row r="277" spans="1:19" ht="13.5">
      <c r="A277" s="93"/>
      <c r="C277" s="12"/>
      <c r="D277" s="12"/>
      <c r="E277" s="12"/>
      <c r="F277" s="12"/>
      <c r="G277" s="12"/>
      <c r="H277" s="12"/>
      <c r="I277" s="12"/>
      <c r="J277" s="12"/>
      <c r="K277" s="91"/>
      <c r="L277" s="91"/>
      <c r="M277" s="12"/>
      <c r="N277" s="12"/>
      <c r="O277" s="12"/>
      <c r="P277" s="12"/>
      <c r="Q277" s="12"/>
      <c r="R277" s="12"/>
      <c r="S277" s="12"/>
    </row>
    <row r="278" spans="1:19" ht="13.5">
      <c r="A278" s="93"/>
      <c r="C278" s="12"/>
      <c r="D278" s="12"/>
      <c r="E278" s="12"/>
      <c r="F278" s="12"/>
      <c r="G278" s="12"/>
      <c r="H278" s="12"/>
      <c r="I278" s="12"/>
      <c r="J278" s="12"/>
      <c r="K278" s="91"/>
      <c r="L278" s="91"/>
      <c r="M278" s="12"/>
      <c r="N278" s="12"/>
      <c r="O278" s="12"/>
      <c r="P278" s="12"/>
      <c r="Q278" s="12"/>
      <c r="R278" s="12"/>
      <c r="S278" s="12"/>
    </row>
    <row r="279" spans="1:19" ht="13.5">
      <c r="A279" s="93"/>
      <c r="C279" s="12"/>
      <c r="D279" s="12"/>
      <c r="E279" s="12"/>
      <c r="F279" s="12"/>
      <c r="G279" s="12"/>
      <c r="H279" s="12"/>
      <c r="I279" s="12"/>
      <c r="J279" s="12"/>
      <c r="K279" s="91"/>
      <c r="L279" s="91"/>
      <c r="M279" s="12"/>
      <c r="N279" s="12"/>
      <c r="O279" s="12"/>
      <c r="P279" s="12"/>
      <c r="Q279" s="12"/>
      <c r="R279" s="12"/>
      <c r="S279" s="12"/>
    </row>
    <row r="280" spans="1:19" ht="13.5">
      <c r="A280" s="93"/>
      <c r="C280" s="12"/>
      <c r="D280" s="12"/>
      <c r="E280" s="12"/>
      <c r="F280" s="12"/>
      <c r="G280" s="12"/>
      <c r="H280" s="12"/>
      <c r="I280" s="12"/>
      <c r="J280" s="12"/>
      <c r="K280" s="91"/>
      <c r="L280" s="91"/>
      <c r="M280" s="12"/>
      <c r="N280" s="12"/>
      <c r="O280" s="12"/>
      <c r="P280" s="12"/>
      <c r="Q280" s="12"/>
      <c r="R280" s="12"/>
      <c r="S280" s="12"/>
    </row>
    <row r="281" spans="1:19" ht="13.5">
      <c r="A281" s="93"/>
      <c r="C281" s="12"/>
      <c r="D281" s="12"/>
      <c r="E281" s="12"/>
      <c r="F281" s="12"/>
      <c r="G281" s="12"/>
      <c r="H281" s="12"/>
      <c r="I281" s="12"/>
      <c r="J281" s="12"/>
      <c r="K281" s="91"/>
      <c r="L281" s="91"/>
      <c r="M281" s="12"/>
      <c r="N281" s="12"/>
      <c r="O281" s="12"/>
      <c r="P281" s="12"/>
      <c r="Q281" s="12"/>
      <c r="R281" s="12"/>
      <c r="S281" s="12"/>
    </row>
    <row r="282" spans="1:19" ht="13.5">
      <c r="A282" s="93"/>
      <c r="C282" s="12"/>
      <c r="D282" s="12"/>
      <c r="E282" s="12"/>
      <c r="F282" s="12"/>
      <c r="G282" s="12"/>
      <c r="H282" s="12"/>
      <c r="I282" s="12"/>
      <c r="J282" s="12"/>
      <c r="K282" s="91"/>
      <c r="L282" s="91"/>
      <c r="M282" s="12"/>
      <c r="N282" s="12"/>
      <c r="O282" s="12"/>
      <c r="P282" s="12"/>
      <c r="Q282" s="12"/>
      <c r="R282" s="12"/>
      <c r="S282" s="12"/>
    </row>
    <row r="283" spans="1:19" ht="13.5">
      <c r="A283" s="93"/>
      <c r="C283" s="12"/>
      <c r="D283" s="12"/>
      <c r="E283" s="12"/>
      <c r="F283" s="12"/>
      <c r="G283" s="12"/>
      <c r="H283" s="12"/>
      <c r="I283" s="12"/>
      <c r="J283" s="12"/>
      <c r="K283" s="91"/>
      <c r="L283" s="91"/>
      <c r="M283" s="12"/>
      <c r="N283" s="12"/>
      <c r="O283" s="12"/>
      <c r="P283" s="12"/>
      <c r="Q283" s="12"/>
      <c r="R283" s="12"/>
      <c r="S283" s="12"/>
    </row>
    <row r="284" spans="1:19" ht="13.5">
      <c r="A284" s="93"/>
      <c r="C284" s="12"/>
      <c r="D284" s="12"/>
      <c r="E284" s="12"/>
      <c r="F284" s="12"/>
      <c r="G284" s="12"/>
      <c r="H284" s="12"/>
      <c r="I284" s="12"/>
      <c r="J284" s="12"/>
      <c r="K284" s="91"/>
      <c r="L284" s="91"/>
      <c r="M284" s="12"/>
      <c r="N284" s="12"/>
      <c r="O284" s="12"/>
      <c r="P284" s="12"/>
      <c r="Q284" s="12"/>
      <c r="R284" s="12"/>
      <c r="S284" s="12"/>
    </row>
    <row r="285" spans="1:19" ht="13.5">
      <c r="A285" s="93"/>
      <c r="C285" s="12"/>
      <c r="D285" s="12"/>
      <c r="E285" s="12"/>
      <c r="F285" s="12"/>
      <c r="G285" s="12"/>
      <c r="H285" s="12"/>
      <c r="I285" s="12"/>
      <c r="J285" s="12"/>
      <c r="K285" s="91"/>
      <c r="L285" s="91"/>
      <c r="M285" s="12"/>
      <c r="N285" s="12"/>
      <c r="O285" s="12"/>
      <c r="P285" s="12"/>
      <c r="Q285" s="12"/>
      <c r="R285" s="12"/>
      <c r="S285" s="12"/>
    </row>
    <row r="286" spans="1:19" ht="13.5">
      <c r="A286" s="93"/>
      <c r="C286" s="12"/>
      <c r="D286" s="12"/>
      <c r="E286" s="12"/>
      <c r="F286" s="12"/>
      <c r="G286" s="12"/>
      <c r="H286" s="12"/>
      <c r="I286" s="12"/>
      <c r="J286" s="12"/>
      <c r="K286" s="91"/>
      <c r="L286" s="91"/>
      <c r="M286" s="12"/>
      <c r="N286" s="12"/>
      <c r="O286" s="12"/>
      <c r="P286" s="12"/>
      <c r="Q286" s="12"/>
      <c r="R286" s="12"/>
      <c r="S286" s="12"/>
    </row>
    <row r="287" spans="1:19" ht="13.5">
      <c r="A287" s="93"/>
      <c r="C287" s="12"/>
      <c r="D287" s="12"/>
      <c r="E287" s="12"/>
      <c r="F287" s="12"/>
      <c r="G287" s="12"/>
      <c r="H287" s="12"/>
      <c r="I287" s="12"/>
      <c r="J287" s="12"/>
      <c r="K287" s="91"/>
      <c r="L287" s="91"/>
      <c r="M287" s="12"/>
      <c r="N287" s="12"/>
      <c r="O287" s="12"/>
      <c r="P287" s="12"/>
      <c r="Q287" s="12"/>
      <c r="R287" s="12"/>
      <c r="S287" s="12"/>
    </row>
    <row r="288" spans="1:19" ht="13.5">
      <c r="A288" s="93"/>
      <c r="C288" s="12"/>
      <c r="D288" s="12"/>
      <c r="E288" s="12"/>
      <c r="F288" s="12"/>
      <c r="G288" s="12"/>
      <c r="H288" s="12"/>
      <c r="I288" s="12"/>
      <c r="J288" s="12"/>
      <c r="K288" s="91"/>
      <c r="L288" s="91"/>
      <c r="M288" s="12"/>
      <c r="N288" s="12"/>
      <c r="O288" s="12"/>
      <c r="P288" s="12"/>
      <c r="Q288" s="12"/>
      <c r="R288" s="12"/>
      <c r="S288" s="12"/>
    </row>
    <row r="289" spans="1:19" ht="13.5">
      <c r="A289" s="93"/>
      <c r="C289" s="12"/>
      <c r="D289" s="12"/>
      <c r="E289" s="12"/>
      <c r="F289" s="12"/>
      <c r="G289" s="12"/>
      <c r="H289" s="12"/>
      <c r="I289" s="12"/>
      <c r="J289" s="12"/>
      <c r="K289" s="91"/>
      <c r="L289" s="91"/>
      <c r="M289" s="12"/>
      <c r="N289" s="12"/>
      <c r="O289" s="12"/>
      <c r="P289" s="12"/>
      <c r="Q289" s="12"/>
      <c r="R289" s="12"/>
      <c r="S289" s="12"/>
    </row>
    <row r="290" spans="1:19" ht="13.5">
      <c r="A290" s="93"/>
      <c r="C290" s="12"/>
      <c r="D290" s="12"/>
      <c r="E290" s="12"/>
      <c r="F290" s="12"/>
      <c r="G290" s="12"/>
      <c r="H290" s="12"/>
      <c r="I290" s="12"/>
      <c r="J290" s="12"/>
      <c r="K290" s="91"/>
      <c r="L290" s="91"/>
      <c r="M290" s="12"/>
      <c r="N290" s="12"/>
      <c r="O290" s="12"/>
      <c r="P290" s="12"/>
      <c r="Q290" s="12"/>
      <c r="R290" s="12"/>
      <c r="S290" s="12"/>
    </row>
    <row r="291" spans="1:19" ht="13.5">
      <c r="A291" s="93"/>
      <c r="C291" s="12"/>
      <c r="D291" s="12"/>
      <c r="E291" s="12"/>
      <c r="F291" s="12"/>
      <c r="G291" s="12"/>
      <c r="H291" s="12"/>
      <c r="I291" s="12"/>
      <c r="J291" s="12"/>
      <c r="K291" s="91"/>
      <c r="L291" s="91"/>
      <c r="M291" s="12"/>
      <c r="N291" s="12"/>
      <c r="O291" s="12"/>
      <c r="P291" s="12"/>
      <c r="Q291" s="12"/>
      <c r="R291" s="12"/>
      <c r="S291" s="12"/>
    </row>
    <row r="292" spans="1:19" ht="13.5">
      <c r="A292" s="93"/>
      <c r="C292" s="12"/>
      <c r="D292" s="12"/>
      <c r="E292" s="12"/>
      <c r="F292" s="12"/>
      <c r="G292" s="12"/>
      <c r="H292" s="12"/>
      <c r="I292" s="12"/>
      <c r="J292" s="12"/>
      <c r="K292" s="91"/>
      <c r="L292" s="91"/>
      <c r="M292" s="12"/>
      <c r="N292" s="12"/>
      <c r="O292" s="12"/>
      <c r="P292" s="12"/>
      <c r="Q292" s="12"/>
      <c r="R292" s="12"/>
      <c r="S292" s="12"/>
    </row>
    <row r="293" spans="1:19" ht="13.5">
      <c r="A293" s="93"/>
      <c r="C293" s="12"/>
      <c r="D293" s="12"/>
      <c r="E293" s="12"/>
      <c r="F293" s="12"/>
      <c r="G293" s="12"/>
      <c r="H293" s="12"/>
      <c r="I293" s="12"/>
      <c r="J293" s="12"/>
      <c r="K293" s="91"/>
      <c r="L293" s="91"/>
      <c r="M293" s="12"/>
      <c r="N293" s="12"/>
      <c r="O293" s="12"/>
      <c r="P293" s="12"/>
      <c r="Q293" s="12"/>
      <c r="R293" s="12"/>
      <c r="S293" s="12"/>
    </row>
    <row r="294" spans="1:19" ht="13.5">
      <c r="A294" s="93"/>
      <c r="C294" s="12"/>
      <c r="D294" s="12"/>
      <c r="E294" s="12"/>
      <c r="F294" s="12"/>
      <c r="G294" s="12"/>
      <c r="H294" s="12"/>
      <c r="I294" s="12"/>
      <c r="J294" s="12"/>
      <c r="K294" s="91"/>
      <c r="L294" s="91"/>
      <c r="M294" s="12"/>
      <c r="N294" s="12"/>
      <c r="O294" s="12"/>
      <c r="P294" s="12"/>
      <c r="Q294" s="12"/>
      <c r="R294" s="12"/>
      <c r="S294" s="12"/>
    </row>
    <row r="295" spans="1:19" ht="13.5">
      <c r="A295" s="93"/>
      <c r="C295" s="12"/>
      <c r="D295" s="12"/>
      <c r="E295" s="12"/>
      <c r="F295" s="12"/>
      <c r="G295" s="12"/>
      <c r="H295" s="12"/>
      <c r="I295" s="12"/>
      <c r="J295" s="12"/>
      <c r="K295" s="91"/>
      <c r="L295" s="91"/>
      <c r="M295" s="12"/>
      <c r="N295" s="12"/>
      <c r="O295" s="12"/>
      <c r="P295" s="12"/>
      <c r="Q295" s="12"/>
      <c r="R295" s="12"/>
      <c r="S295" s="12"/>
    </row>
    <row r="296" spans="1:19" ht="13.5">
      <c r="A296" s="93"/>
      <c r="C296" s="12"/>
      <c r="D296" s="12"/>
      <c r="E296" s="12"/>
      <c r="F296" s="12"/>
      <c r="G296" s="12"/>
      <c r="H296" s="12"/>
      <c r="I296" s="12"/>
      <c r="J296" s="12"/>
      <c r="K296" s="91"/>
      <c r="L296" s="91"/>
      <c r="M296" s="12"/>
      <c r="N296" s="12"/>
      <c r="O296" s="12"/>
      <c r="P296" s="12"/>
      <c r="Q296" s="12"/>
      <c r="R296" s="12"/>
      <c r="S296" s="12"/>
    </row>
    <row r="297" spans="1:19" ht="13.5">
      <c r="A297" s="93"/>
      <c r="C297" s="12"/>
      <c r="D297" s="12"/>
      <c r="E297" s="12"/>
      <c r="F297" s="12"/>
      <c r="G297" s="12"/>
      <c r="H297" s="12"/>
      <c r="I297" s="12"/>
      <c r="J297" s="12"/>
      <c r="K297" s="91"/>
      <c r="L297" s="91"/>
      <c r="M297" s="12"/>
      <c r="N297" s="12"/>
      <c r="O297" s="12"/>
      <c r="P297" s="12"/>
      <c r="Q297" s="12"/>
      <c r="R297" s="12"/>
      <c r="S297" s="12"/>
    </row>
    <row r="298" spans="1:19" ht="13.5">
      <c r="A298" s="93"/>
      <c r="C298" s="12"/>
      <c r="D298" s="12"/>
      <c r="E298" s="12"/>
      <c r="F298" s="12"/>
      <c r="G298" s="12"/>
      <c r="H298" s="12"/>
      <c r="I298" s="12"/>
      <c r="J298" s="12"/>
      <c r="K298" s="91"/>
      <c r="L298" s="91"/>
      <c r="M298" s="12"/>
      <c r="N298" s="12"/>
      <c r="O298" s="12"/>
      <c r="P298" s="12"/>
      <c r="Q298" s="12"/>
      <c r="R298" s="12"/>
      <c r="S298" s="12"/>
    </row>
    <row r="299" spans="1:19" ht="13.5">
      <c r="A299" s="93"/>
      <c r="C299" s="12"/>
      <c r="D299" s="12"/>
      <c r="E299" s="12"/>
      <c r="F299" s="12"/>
      <c r="G299" s="12"/>
      <c r="H299" s="12"/>
      <c r="I299" s="12"/>
      <c r="J299" s="12"/>
      <c r="K299" s="91"/>
      <c r="L299" s="91"/>
      <c r="M299" s="12"/>
      <c r="N299" s="12"/>
      <c r="O299" s="12"/>
      <c r="P299" s="12"/>
      <c r="Q299" s="12"/>
      <c r="R299" s="12"/>
      <c r="S299" s="12"/>
    </row>
    <row r="300" spans="1:19" ht="13.5">
      <c r="A300" s="93"/>
      <c r="C300" s="12"/>
      <c r="D300" s="12"/>
      <c r="E300" s="12"/>
      <c r="F300" s="12"/>
      <c r="G300" s="12"/>
      <c r="H300" s="12"/>
      <c r="I300" s="12"/>
      <c r="J300" s="12"/>
      <c r="K300" s="91"/>
      <c r="L300" s="91"/>
      <c r="M300" s="12"/>
      <c r="N300" s="12"/>
      <c r="O300" s="12"/>
      <c r="P300" s="12"/>
      <c r="Q300" s="12"/>
      <c r="R300" s="12"/>
      <c r="S300" s="12"/>
    </row>
    <row r="301" spans="1:19" ht="13.5">
      <c r="A301" s="93"/>
      <c r="C301" s="12"/>
      <c r="D301" s="12"/>
      <c r="E301" s="12"/>
      <c r="F301" s="12"/>
      <c r="G301" s="12"/>
      <c r="H301" s="12"/>
      <c r="I301" s="12"/>
      <c r="J301" s="12"/>
      <c r="K301" s="91"/>
      <c r="L301" s="91"/>
      <c r="M301" s="12"/>
      <c r="N301" s="12"/>
      <c r="O301" s="12"/>
      <c r="P301" s="12"/>
      <c r="Q301" s="12"/>
      <c r="R301" s="12"/>
      <c r="S301" s="12"/>
    </row>
    <row r="302" spans="1:19" ht="13.5">
      <c r="A302" s="93"/>
      <c r="C302" s="12"/>
      <c r="D302" s="12"/>
      <c r="E302" s="12"/>
      <c r="F302" s="12"/>
      <c r="G302" s="12"/>
      <c r="H302" s="12"/>
      <c r="I302" s="12"/>
      <c r="J302" s="12"/>
      <c r="K302" s="91"/>
      <c r="L302" s="91"/>
      <c r="M302" s="12"/>
      <c r="N302" s="12"/>
      <c r="O302" s="12"/>
      <c r="P302" s="12"/>
      <c r="Q302" s="12"/>
      <c r="R302" s="12"/>
      <c r="S302" s="12"/>
    </row>
    <row r="303" spans="1:19" ht="13.5">
      <c r="A303" s="93"/>
      <c r="C303" s="12"/>
      <c r="D303" s="12"/>
      <c r="E303" s="12"/>
      <c r="F303" s="12"/>
      <c r="G303" s="12"/>
      <c r="H303" s="12"/>
      <c r="I303" s="12"/>
      <c r="J303" s="12"/>
      <c r="K303" s="91"/>
      <c r="L303" s="91"/>
      <c r="M303" s="12"/>
      <c r="N303" s="12"/>
      <c r="O303" s="12"/>
      <c r="P303" s="12"/>
      <c r="Q303" s="12"/>
      <c r="R303" s="12"/>
      <c r="S303" s="12"/>
    </row>
    <row r="304" spans="1:19" ht="13.5">
      <c r="A304" s="93"/>
      <c r="C304" s="12"/>
      <c r="D304" s="12"/>
      <c r="E304" s="12"/>
      <c r="F304" s="12"/>
      <c r="G304" s="12"/>
      <c r="H304" s="12"/>
      <c r="I304" s="12"/>
      <c r="J304" s="12"/>
      <c r="K304" s="91"/>
      <c r="L304" s="91"/>
      <c r="M304" s="12"/>
      <c r="N304" s="12"/>
      <c r="O304" s="12"/>
      <c r="P304" s="12"/>
      <c r="Q304" s="12"/>
      <c r="R304" s="12"/>
      <c r="S304" s="12"/>
    </row>
    <row r="305" spans="1:19" ht="13.5">
      <c r="A305" s="93"/>
      <c r="C305" s="12"/>
      <c r="D305" s="12"/>
      <c r="E305" s="12"/>
      <c r="F305" s="12"/>
      <c r="G305" s="12"/>
      <c r="H305" s="12"/>
      <c r="I305" s="12"/>
      <c r="J305" s="12"/>
      <c r="K305" s="91"/>
      <c r="L305" s="91"/>
      <c r="M305" s="12"/>
      <c r="N305" s="12"/>
      <c r="O305" s="12"/>
      <c r="P305" s="12"/>
      <c r="Q305" s="12"/>
      <c r="R305" s="12"/>
      <c r="S305" s="12"/>
    </row>
    <row r="306" spans="1:19" ht="13.5">
      <c r="A306" s="93"/>
      <c r="C306" s="12"/>
      <c r="D306" s="12"/>
      <c r="E306" s="12"/>
      <c r="F306" s="12"/>
      <c r="G306" s="12"/>
      <c r="H306" s="12"/>
      <c r="I306" s="12"/>
      <c r="J306" s="12"/>
      <c r="K306" s="91"/>
      <c r="L306" s="91"/>
      <c r="M306" s="12"/>
      <c r="N306" s="12"/>
      <c r="O306" s="12"/>
      <c r="P306" s="12"/>
      <c r="Q306" s="12"/>
      <c r="R306" s="12"/>
      <c r="S306" s="12"/>
    </row>
    <row r="307" spans="1:19" ht="13.5">
      <c r="A307" s="93"/>
      <c r="C307" s="12"/>
      <c r="D307" s="12"/>
      <c r="E307" s="12"/>
      <c r="F307" s="12"/>
      <c r="G307" s="12"/>
      <c r="H307" s="12"/>
      <c r="I307" s="12"/>
      <c r="J307" s="12"/>
      <c r="K307" s="91"/>
      <c r="L307" s="91"/>
      <c r="M307" s="12"/>
      <c r="N307" s="12"/>
      <c r="O307" s="12"/>
      <c r="P307" s="12"/>
      <c r="Q307" s="12"/>
      <c r="R307" s="12"/>
      <c r="S307" s="12"/>
    </row>
    <row r="308" spans="1:19" ht="13.5">
      <c r="A308" s="93"/>
      <c r="C308" s="12"/>
      <c r="D308" s="12"/>
      <c r="E308" s="12"/>
      <c r="F308" s="12"/>
      <c r="G308" s="12"/>
      <c r="H308" s="12"/>
      <c r="I308" s="12"/>
      <c r="J308" s="12"/>
      <c r="K308" s="91"/>
      <c r="L308" s="91"/>
      <c r="M308" s="12"/>
      <c r="N308" s="12"/>
      <c r="O308" s="12"/>
      <c r="P308" s="12"/>
      <c r="Q308" s="12"/>
      <c r="R308" s="12"/>
      <c r="S308" s="12"/>
    </row>
    <row r="309" spans="1:19" ht="13.5">
      <c r="A309" s="93"/>
      <c r="C309" s="12"/>
      <c r="D309" s="12"/>
      <c r="E309" s="12"/>
      <c r="F309" s="12"/>
      <c r="G309" s="12"/>
      <c r="H309" s="12"/>
      <c r="I309" s="12"/>
      <c r="J309" s="12"/>
      <c r="K309" s="91"/>
      <c r="L309" s="91"/>
      <c r="M309" s="12"/>
      <c r="N309" s="12"/>
      <c r="O309" s="12"/>
      <c r="P309" s="12"/>
      <c r="Q309" s="12"/>
      <c r="R309" s="12"/>
      <c r="S309" s="12"/>
    </row>
    <row r="310" spans="1:19" ht="13.5">
      <c r="A310" s="93"/>
      <c r="C310" s="12"/>
      <c r="D310" s="12"/>
      <c r="E310" s="12"/>
      <c r="F310" s="12"/>
      <c r="G310" s="12"/>
      <c r="H310" s="12"/>
      <c r="I310" s="12"/>
      <c r="J310" s="12"/>
      <c r="K310" s="91"/>
      <c r="L310" s="91"/>
      <c r="M310" s="12"/>
      <c r="N310" s="12"/>
      <c r="O310" s="12"/>
      <c r="P310" s="12"/>
      <c r="Q310" s="12"/>
      <c r="R310" s="12"/>
      <c r="S310" s="12"/>
    </row>
    <row r="311" spans="1:19" ht="13.5">
      <c r="A311" s="93"/>
      <c r="C311" s="12"/>
      <c r="D311" s="12"/>
      <c r="E311" s="12"/>
      <c r="F311" s="12"/>
      <c r="G311" s="12"/>
      <c r="H311" s="12"/>
      <c r="I311" s="12"/>
      <c r="J311" s="12"/>
      <c r="K311" s="91"/>
      <c r="L311" s="91"/>
      <c r="M311" s="12"/>
      <c r="N311" s="12"/>
      <c r="O311" s="12"/>
      <c r="P311" s="12"/>
      <c r="Q311" s="12"/>
      <c r="R311" s="12"/>
      <c r="S311" s="12"/>
    </row>
    <row r="312" spans="1:19" ht="13.5">
      <c r="A312" s="93"/>
      <c r="C312" s="12"/>
      <c r="D312" s="12"/>
      <c r="E312" s="12"/>
      <c r="F312" s="12"/>
      <c r="G312" s="12"/>
      <c r="H312" s="12"/>
      <c r="I312" s="12"/>
      <c r="J312" s="12"/>
      <c r="K312" s="91"/>
      <c r="L312" s="91"/>
      <c r="M312" s="12"/>
      <c r="N312" s="12"/>
      <c r="O312" s="12"/>
      <c r="P312" s="12"/>
      <c r="Q312" s="12"/>
      <c r="R312" s="12"/>
      <c r="S312" s="12"/>
    </row>
    <row r="313" spans="1:19" ht="13.5">
      <c r="A313" s="93"/>
      <c r="C313" s="12"/>
      <c r="D313" s="12"/>
      <c r="E313" s="12"/>
      <c r="F313" s="12"/>
      <c r="G313" s="12"/>
      <c r="H313" s="12"/>
      <c r="I313" s="12"/>
      <c r="J313" s="12"/>
      <c r="K313" s="91"/>
      <c r="L313" s="91"/>
      <c r="M313" s="12"/>
      <c r="N313" s="12"/>
      <c r="O313" s="12"/>
      <c r="P313" s="12"/>
      <c r="Q313" s="12"/>
      <c r="R313" s="12"/>
      <c r="S313" s="12"/>
    </row>
    <row r="314" spans="1:19" ht="13.5">
      <c r="A314" s="93"/>
      <c r="C314" s="12"/>
      <c r="D314" s="12"/>
      <c r="E314" s="12"/>
      <c r="F314" s="12"/>
      <c r="G314" s="12"/>
      <c r="H314" s="12"/>
      <c r="I314" s="12"/>
      <c r="J314" s="12"/>
      <c r="K314" s="91"/>
      <c r="L314" s="91"/>
      <c r="M314" s="12"/>
      <c r="N314" s="12"/>
      <c r="O314" s="12"/>
      <c r="P314" s="12"/>
      <c r="Q314" s="12"/>
      <c r="R314" s="12"/>
      <c r="S314" s="12"/>
    </row>
    <row r="315" spans="1:19" ht="13.5">
      <c r="A315" s="93"/>
      <c r="C315" s="12"/>
      <c r="D315" s="12"/>
      <c r="E315" s="12"/>
      <c r="F315" s="12"/>
      <c r="G315" s="12"/>
      <c r="H315" s="12"/>
      <c r="I315" s="12"/>
      <c r="J315" s="12"/>
      <c r="K315" s="91"/>
      <c r="L315" s="91"/>
      <c r="M315" s="12"/>
      <c r="N315" s="12"/>
      <c r="O315" s="12"/>
      <c r="P315" s="12"/>
      <c r="Q315" s="12"/>
      <c r="R315" s="12"/>
      <c r="S315" s="12"/>
    </row>
    <row r="316" spans="1:19" ht="13.5">
      <c r="A316" s="93"/>
      <c r="C316" s="12"/>
      <c r="D316" s="12"/>
      <c r="E316" s="12"/>
      <c r="F316" s="12"/>
      <c r="G316" s="12"/>
      <c r="H316" s="12"/>
      <c r="I316" s="12"/>
      <c r="J316" s="12"/>
      <c r="K316" s="91"/>
      <c r="L316" s="91"/>
      <c r="M316" s="12"/>
      <c r="N316" s="12"/>
      <c r="O316" s="12"/>
      <c r="P316" s="12"/>
      <c r="Q316" s="12"/>
      <c r="R316" s="12"/>
      <c r="S316" s="12"/>
    </row>
    <row r="317" spans="1:19" ht="13.5">
      <c r="A317" s="93"/>
      <c r="C317" s="12"/>
      <c r="D317" s="12"/>
      <c r="E317" s="12"/>
      <c r="F317" s="12"/>
      <c r="G317" s="12"/>
      <c r="H317" s="12"/>
      <c r="I317" s="12"/>
      <c r="J317" s="12"/>
      <c r="K317" s="91"/>
      <c r="L317" s="91"/>
      <c r="M317" s="12"/>
      <c r="N317" s="12"/>
      <c r="O317" s="12"/>
      <c r="P317" s="12"/>
      <c r="Q317" s="12"/>
      <c r="R317" s="12"/>
      <c r="S317" s="12"/>
    </row>
    <row r="318" spans="1:19" ht="13.5">
      <c r="A318" s="93"/>
      <c r="C318" s="12"/>
      <c r="D318" s="12"/>
      <c r="E318" s="12"/>
      <c r="F318" s="12"/>
      <c r="G318" s="12"/>
      <c r="H318" s="12"/>
      <c r="I318" s="12"/>
      <c r="J318" s="12"/>
      <c r="K318" s="91"/>
      <c r="L318" s="91"/>
      <c r="M318" s="12"/>
      <c r="N318" s="12"/>
      <c r="O318" s="12"/>
      <c r="P318" s="12"/>
      <c r="Q318" s="12"/>
      <c r="R318" s="12"/>
      <c r="S318" s="12"/>
    </row>
    <row r="319" spans="1:19" ht="13.5">
      <c r="A319" s="93"/>
      <c r="C319" s="12"/>
      <c r="D319" s="12"/>
      <c r="E319" s="12"/>
      <c r="F319" s="12"/>
      <c r="G319" s="12"/>
      <c r="H319" s="12"/>
      <c r="I319" s="12"/>
      <c r="J319" s="12"/>
      <c r="K319" s="91"/>
      <c r="L319" s="91"/>
      <c r="M319" s="12"/>
      <c r="N319" s="12"/>
      <c r="O319" s="12"/>
      <c r="P319" s="12"/>
      <c r="Q319" s="12"/>
      <c r="R319" s="12"/>
      <c r="S319" s="12"/>
    </row>
    <row r="320" spans="1:19" ht="13.5">
      <c r="A320" s="93"/>
      <c r="C320" s="12"/>
      <c r="D320" s="12"/>
      <c r="E320" s="12"/>
      <c r="F320" s="12"/>
      <c r="G320" s="12"/>
      <c r="H320" s="12"/>
      <c r="I320" s="12"/>
      <c r="J320" s="12"/>
      <c r="K320" s="91"/>
      <c r="L320" s="91"/>
      <c r="M320" s="12"/>
      <c r="N320" s="12"/>
      <c r="O320" s="12"/>
      <c r="P320" s="12"/>
      <c r="Q320" s="12"/>
      <c r="R320" s="12"/>
      <c r="S320" s="12"/>
    </row>
    <row r="321" spans="1:19" ht="13.5">
      <c r="A321" s="93"/>
      <c r="C321" s="12"/>
      <c r="D321" s="12"/>
      <c r="E321" s="12"/>
      <c r="F321" s="12"/>
      <c r="G321" s="12"/>
      <c r="H321" s="12"/>
      <c r="I321" s="12"/>
      <c r="J321" s="12"/>
      <c r="K321" s="91"/>
      <c r="L321" s="91"/>
      <c r="M321" s="12"/>
      <c r="N321" s="12"/>
      <c r="O321" s="12"/>
      <c r="P321" s="12"/>
      <c r="Q321" s="12"/>
      <c r="R321" s="12"/>
      <c r="S321" s="12"/>
    </row>
    <row r="322" spans="1:19" ht="13.5">
      <c r="A322" s="93"/>
      <c r="C322" s="12"/>
      <c r="D322" s="12"/>
      <c r="E322" s="12"/>
      <c r="F322" s="12"/>
      <c r="G322" s="12"/>
      <c r="H322" s="12"/>
      <c r="I322" s="12"/>
      <c r="J322" s="12"/>
      <c r="K322" s="91"/>
      <c r="L322" s="91"/>
      <c r="M322" s="12"/>
      <c r="N322" s="12"/>
      <c r="O322" s="12"/>
      <c r="P322" s="12"/>
      <c r="Q322" s="12"/>
      <c r="R322" s="12"/>
      <c r="S322" s="12"/>
    </row>
    <row r="323" spans="1:19" ht="13.5">
      <c r="A323" s="93"/>
      <c r="C323" s="12"/>
      <c r="D323" s="12"/>
      <c r="E323" s="12"/>
      <c r="F323" s="12"/>
      <c r="G323" s="12"/>
      <c r="H323" s="12"/>
      <c r="I323" s="12"/>
      <c r="J323" s="12"/>
      <c r="K323" s="91"/>
      <c r="L323" s="91"/>
      <c r="M323" s="12"/>
      <c r="N323" s="12"/>
      <c r="O323" s="12"/>
      <c r="P323" s="12"/>
      <c r="Q323" s="12"/>
      <c r="R323" s="12"/>
      <c r="S323" s="12"/>
    </row>
    <row r="324" spans="1:19" ht="13.5">
      <c r="A324" s="93"/>
      <c r="C324" s="12"/>
      <c r="D324" s="12"/>
      <c r="E324" s="12"/>
      <c r="F324" s="12"/>
      <c r="G324" s="12"/>
      <c r="H324" s="12"/>
      <c r="I324" s="12"/>
      <c r="J324" s="12"/>
      <c r="K324" s="91"/>
      <c r="L324" s="91"/>
      <c r="M324" s="12"/>
      <c r="N324" s="12"/>
      <c r="O324" s="12"/>
      <c r="P324" s="12"/>
      <c r="Q324" s="12"/>
      <c r="R324" s="12"/>
      <c r="S324" s="12"/>
    </row>
    <row r="325" spans="1:19" ht="13.5">
      <c r="A325" s="93"/>
      <c r="C325" s="12"/>
      <c r="D325" s="12"/>
      <c r="E325" s="12"/>
      <c r="F325" s="12"/>
      <c r="G325" s="12"/>
      <c r="H325" s="12"/>
      <c r="I325" s="12"/>
      <c r="J325" s="12"/>
      <c r="K325" s="91"/>
      <c r="L325" s="91"/>
      <c r="M325" s="12"/>
      <c r="N325" s="12"/>
      <c r="O325" s="12"/>
      <c r="P325" s="12"/>
      <c r="Q325" s="12"/>
      <c r="R325" s="12"/>
      <c r="S325" s="12"/>
    </row>
    <row r="326" spans="1:19" ht="13.5">
      <c r="A326" s="93"/>
      <c r="C326" s="12"/>
      <c r="D326" s="12"/>
      <c r="E326" s="12"/>
      <c r="F326" s="12"/>
      <c r="G326" s="12"/>
      <c r="H326" s="12"/>
      <c r="I326" s="12"/>
      <c r="J326" s="12"/>
      <c r="K326" s="91"/>
      <c r="L326" s="91"/>
      <c r="M326" s="12"/>
      <c r="N326" s="12"/>
      <c r="O326" s="12"/>
      <c r="P326" s="12"/>
      <c r="Q326" s="12"/>
      <c r="R326" s="12"/>
      <c r="S326" s="12"/>
    </row>
    <row r="327" spans="1:19" ht="13.5">
      <c r="A327" s="93"/>
      <c r="C327" s="12"/>
      <c r="D327" s="12"/>
      <c r="E327" s="12"/>
      <c r="F327" s="12"/>
      <c r="G327" s="12"/>
      <c r="H327" s="12"/>
      <c r="I327" s="12"/>
      <c r="J327" s="12"/>
      <c r="K327" s="91"/>
      <c r="L327" s="91"/>
      <c r="M327" s="12"/>
      <c r="N327" s="12"/>
      <c r="O327" s="12"/>
      <c r="P327" s="12"/>
      <c r="Q327" s="12"/>
      <c r="R327" s="12"/>
      <c r="S327" s="12"/>
    </row>
    <row r="328" spans="1:19" ht="13.5">
      <c r="A328" s="93"/>
      <c r="C328" s="12"/>
      <c r="D328" s="12"/>
      <c r="E328" s="12"/>
      <c r="F328" s="12"/>
      <c r="G328" s="12"/>
      <c r="H328" s="12"/>
      <c r="I328" s="12"/>
      <c r="J328" s="12"/>
      <c r="K328" s="91"/>
      <c r="L328" s="91"/>
      <c r="M328" s="12"/>
      <c r="N328" s="12"/>
      <c r="O328" s="12"/>
      <c r="P328" s="12"/>
      <c r="Q328" s="12"/>
      <c r="R328" s="12"/>
      <c r="S328" s="12"/>
    </row>
    <row r="329" spans="1:19" ht="13.5">
      <c r="A329" s="93"/>
      <c r="C329" s="12"/>
      <c r="D329" s="12"/>
      <c r="E329" s="12"/>
      <c r="F329" s="12"/>
      <c r="G329" s="12"/>
      <c r="H329" s="12"/>
      <c r="I329" s="12"/>
      <c r="J329" s="12"/>
      <c r="K329" s="91"/>
      <c r="L329" s="91"/>
      <c r="M329" s="12"/>
      <c r="N329" s="12"/>
      <c r="O329" s="12"/>
      <c r="P329" s="12"/>
      <c r="Q329" s="12"/>
      <c r="R329" s="12"/>
      <c r="S329" s="12"/>
    </row>
    <row r="330" spans="1:19" ht="13.5">
      <c r="A330" s="93"/>
      <c r="C330" s="12"/>
      <c r="D330" s="12"/>
      <c r="E330" s="12"/>
      <c r="F330" s="12"/>
      <c r="G330" s="12"/>
      <c r="H330" s="12"/>
      <c r="I330" s="12"/>
      <c r="J330" s="12"/>
      <c r="K330" s="91"/>
      <c r="L330" s="91"/>
      <c r="M330" s="12"/>
      <c r="N330" s="12"/>
      <c r="O330" s="12"/>
      <c r="P330" s="12"/>
      <c r="Q330" s="12"/>
      <c r="R330" s="12"/>
      <c r="S330" s="12"/>
    </row>
    <row r="331" spans="1:19" ht="13.5">
      <c r="A331" s="93"/>
      <c r="C331" s="12"/>
      <c r="D331" s="12"/>
      <c r="E331" s="12"/>
      <c r="F331" s="12"/>
      <c r="G331" s="12"/>
      <c r="H331" s="12"/>
      <c r="I331" s="12"/>
      <c r="J331" s="12"/>
      <c r="K331" s="91"/>
      <c r="L331" s="91"/>
      <c r="M331" s="12"/>
      <c r="N331" s="12"/>
      <c r="O331" s="12"/>
      <c r="P331" s="12"/>
      <c r="Q331" s="12"/>
      <c r="R331" s="12"/>
      <c r="S331" s="12"/>
    </row>
    <row r="332" spans="1:19" ht="13.5">
      <c r="A332" s="93"/>
      <c r="C332" s="12"/>
      <c r="D332" s="12"/>
      <c r="E332" s="12"/>
      <c r="F332" s="12"/>
      <c r="G332" s="12"/>
      <c r="H332" s="12"/>
      <c r="I332" s="12"/>
      <c r="J332" s="12"/>
      <c r="K332" s="91"/>
      <c r="L332" s="91"/>
      <c r="M332" s="12"/>
      <c r="N332" s="12"/>
      <c r="O332" s="12"/>
      <c r="P332" s="12"/>
      <c r="Q332" s="12"/>
      <c r="R332" s="12"/>
      <c r="S332" s="12"/>
    </row>
    <row r="333" spans="1:19" ht="13.5">
      <c r="A333" s="93"/>
      <c r="C333" s="12"/>
      <c r="D333" s="12"/>
      <c r="E333" s="12"/>
      <c r="F333" s="12"/>
      <c r="G333" s="12"/>
      <c r="H333" s="12"/>
      <c r="I333" s="12"/>
      <c r="J333" s="12"/>
      <c r="K333" s="91"/>
      <c r="L333" s="91"/>
      <c r="M333" s="12"/>
      <c r="N333" s="12"/>
      <c r="O333" s="12"/>
      <c r="P333" s="12"/>
      <c r="Q333" s="12"/>
      <c r="R333" s="12"/>
      <c r="S333" s="12"/>
    </row>
    <row r="334" spans="1:19" ht="13.5">
      <c r="A334" s="93"/>
      <c r="C334" s="12"/>
      <c r="D334" s="12"/>
      <c r="E334" s="12"/>
      <c r="F334" s="12"/>
      <c r="G334" s="12"/>
      <c r="H334" s="12"/>
      <c r="I334" s="12"/>
      <c r="J334" s="12"/>
      <c r="K334" s="91"/>
      <c r="L334" s="91"/>
      <c r="M334" s="12"/>
      <c r="N334" s="12"/>
      <c r="O334" s="12"/>
      <c r="P334" s="12"/>
      <c r="Q334" s="12"/>
      <c r="R334" s="12"/>
      <c r="S334" s="12"/>
    </row>
    <row r="335" spans="1:19" ht="13.5">
      <c r="A335" s="93"/>
      <c r="C335" s="12"/>
      <c r="D335" s="12"/>
      <c r="E335" s="12"/>
      <c r="F335" s="12"/>
      <c r="G335" s="12"/>
      <c r="H335" s="12"/>
      <c r="I335" s="12"/>
      <c r="J335" s="12"/>
      <c r="K335" s="91"/>
      <c r="L335" s="91"/>
      <c r="M335" s="12"/>
      <c r="N335" s="12"/>
      <c r="O335" s="12"/>
      <c r="P335" s="12"/>
      <c r="Q335" s="12"/>
      <c r="R335" s="12"/>
      <c r="S335" s="12"/>
    </row>
    <row r="336" spans="1:19" ht="13.5">
      <c r="A336" s="93"/>
      <c r="C336" s="12"/>
      <c r="D336" s="12"/>
      <c r="E336" s="12"/>
      <c r="F336" s="12"/>
      <c r="G336" s="12"/>
      <c r="H336" s="12"/>
      <c r="I336" s="12"/>
      <c r="J336" s="12"/>
      <c r="K336" s="91"/>
      <c r="L336" s="91"/>
      <c r="M336" s="12"/>
      <c r="N336" s="12"/>
      <c r="O336" s="12"/>
      <c r="P336" s="12"/>
      <c r="Q336" s="12"/>
      <c r="R336" s="12"/>
      <c r="S336" s="12"/>
    </row>
    <row r="337" spans="1:19" ht="13.5">
      <c r="A337" s="93"/>
      <c r="C337" s="12"/>
      <c r="D337" s="12"/>
      <c r="E337" s="12"/>
      <c r="F337" s="12"/>
      <c r="G337" s="12"/>
      <c r="H337" s="12"/>
      <c r="I337" s="12"/>
      <c r="J337" s="12"/>
      <c r="K337" s="91"/>
      <c r="L337" s="91"/>
      <c r="M337" s="12"/>
      <c r="N337" s="12"/>
      <c r="O337" s="12"/>
      <c r="P337" s="12"/>
      <c r="Q337" s="12"/>
      <c r="R337" s="12"/>
      <c r="S337" s="12"/>
    </row>
    <row r="338" spans="1:19" ht="13.5">
      <c r="A338" s="93"/>
      <c r="C338" s="12"/>
      <c r="D338" s="12"/>
      <c r="E338" s="12"/>
      <c r="F338" s="12"/>
      <c r="G338" s="12"/>
      <c r="H338" s="12"/>
      <c r="I338" s="12"/>
      <c r="J338" s="12"/>
      <c r="K338" s="91"/>
      <c r="L338" s="91"/>
      <c r="M338" s="12"/>
      <c r="N338" s="12"/>
      <c r="O338" s="12"/>
      <c r="P338" s="12"/>
      <c r="Q338" s="12"/>
      <c r="R338" s="12"/>
      <c r="S338" s="12"/>
    </row>
    <row r="339" spans="1:19" ht="13.5">
      <c r="A339" s="93"/>
      <c r="C339" s="12"/>
      <c r="D339" s="12"/>
      <c r="E339" s="12"/>
      <c r="F339" s="12"/>
      <c r="G339" s="12"/>
      <c r="H339" s="12"/>
      <c r="I339" s="12"/>
      <c r="J339" s="12"/>
      <c r="K339" s="91"/>
      <c r="L339" s="91"/>
      <c r="M339" s="12"/>
      <c r="N339" s="12"/>
      <c r="O339" s="12"/>
      <c r="P339" s="12"/>
      <c r="Q339" s="12"/>
      <c r="R339" s="12"/>
      <c r="S339" s="12"/>
    </row>
    <row r="340" spans="1:19" ht="13.5">
      <c r="A340" s="93"/>
      <c r="C340" s="12"/>
      <c r="D340" s="12"/>
      <c r="E340" s="12"/>
      <c r="F340" s="12"/>
      <c r="G340" s="12"/>
      <c r="H340" s="12"/>
      <c r="I340" s="12"/>
      <c r="J340" s="12"/>
      <c r="K340" s="91"/>
      <c r="L340" s="91"/>
      <c r="M340" s="12"/>
      <c r="N340" s="12"/>
      <c r="O340" s="12"/>
      <c r="P340" s="12"/>
      <c r="Q340" s="12"/>
      <c r="R340" s="12"/>
      <c r="S340" s="12"/>
    </row>
    <row r="341" spans="1:19" ht="13.5">
      <c r="A341" s="93"/>
      <c r="C341" s="12"/>
      <c r="D341" s="12"/>
      <c r="E341" s="12"/>
      <c r="F341" s="12"/>
      <c r="G341" s="12"/>
      <c r="H341" s="12"/>
      <c r="I341" s="12"/>
      <c r="J341" s="12"/>
      <c r="K341" s="91"/>
      <c r="L341" s="91"/>
      <c r="M341" s="12"/>
      <c r="N341" s="12"/>
      <c r="O341" s="12"/>
      <c r="P341" s="12"/>
      <c r="Q341" s="12"/>
      <c r="R341" s="12"/>
      <c r="S341" s="12"/>
    </row>
    <row r="342" spans="1:19" ht="13.5">
      <c r="A342" s="93"/>
      <c r="C342" s="12"/>
      <c r="D342" s="12"/>
      <c r="E342" s="12"/>
      <c r="F342" s="12"/>
      <c r="G342" s="12"/>
      <c r="H342" s="12"/>
      <c r="I342" s="12"/>
      <c r="J342" s="12"/>
      <c r="K342" s="91"/>
      <c r="L342" s="91"/>
      <c r="M342" s="12"/>
      <c r="N342" s="12"/>
      <c r="O342" s="12"/>
      <c r="P342" s="12"/>
      <c r="Q342" s="12"/>
      <c r="R342" s="12"/>
      <c r="S342" s="12"/>
    </row>
    <row r="343" spans="1:19" ht="13.5">
      <c r="A343" s="93"/>
      <c r="C343" s="12"/>
      <c r="D343" s="12"/>
      <c r="E343" s="12"/>
      <c r="F343" s="12"/>
      <c r="G343" s="12"/>
      <c r="H343" s="12"/>
      <c r="I343" s="12"/>
      <c r="J343" s="12"/>
      <c r="K343" s="91"/>
      <c r="L343" s="91"/>
      <c r="M343" s="12"/>
      <c r="N343" s="12"/>
      <c r="O343" s="12"/>
      <c r="P343" s="12"/>
      <c r="Q343" s="12"/>
      <c r="R343" s="12"/>
      <c r="S343" s="12"/>
    </row>
    <row r="344" spans="1:19" ht="13.5">
      <c r="A344" s="93"/>
      <c r="C344" s="12"/>
      <c r="D344" s="12"/>
      <c r="E344" s="12"/>
      <c r="F344" s="12"/>
      <c r="G344" s="12"/>
      <c r="H344" s="12"/>
      <c r="I344" s="12"/>
      <c r="J344" s="12"/>
      <c r="K344" s="91"/>
      <c r="L344" s="91"/>
      <c r="M344" s="12"/>
      <c r="N344" s="12"/>
      <c r="O344" s="12"/>
      <c r="P344" s="12"/>
      <c r="Q344" s="12"/>
      <c r="R344" s="12"/>
      <c r="S344" s="12"/>
    </row>
    <row r="345" spans="1:19" ht="13.5">
      <c r="A345" s="93"/>
      <c r="C345" s="12"/>
      <c r="D345" s="12"/>
      <c r="E345" s="12"/>
      <c r="F345" s="12"/>
      <c r="G345" s="12"/>
      <c r="H345" s="12"/>
      <c r="I345" s="12"/>
      <c r="J345" s="12"/>
      <c r="K345" s="91"/>
      <c r="L345" s="91"/>
      <c r="M345" s="12"/>
      <c r="N345" s="12"/>
      <c r="O345" s="12"/>
      <c r="P345" s="12"/>
      <c r="Q345" s="12"/>
      <c r="R345" s="12"/>
      <c r="S345" s="12"/>
    </row>
    <row r="346" spans="1:19" ht="13.5">
      <c r="A346" s="93"/>
      <c r="C346" s="12"/>
      <c r="D346" s="12"/>
      <c r="E346" s="12"/>
      <c r="F346" s="12"/>
      <c r="G346" s="12"/>
      <c r="H346" s="12"/>
      <c r="I346" s="12"/>
      <c r="J346" s="12"/>
      <c r="K346" s="91"/>
      <c r="L346" s="91"/>
      <c r="M346" s="12"/>
      <c r="N346" s="12"/>
      <c r="O346" s="12"/>
      <c r="P346" s="12"/>
      <c r="Q346" s="12"/>
      <c r="R346" s="12"/>
      <c r="S346" s="12"/>
    </row>
    <row r="347" spans="1:19" ht="13.5">
      <c r="A347" s="93"/>
      <c r="C347" s="12"/>
      <c r="D347" s="12"/>
      <c r="E347" s="12"/>
      <c r="F347" s="12"/>
      <c r="G347" s="12"/>
      <c r="H347" s="12"/>
      <c r="I347" s="12"/>
      <c r="J347" s="12"/>
      <c r="K347" s="91"/>
      <c r="L347" s="91"/>
      <c r="M347" s="12"/>
      <c r="N347" s="12"/>
      <c r="O347" s="12"/>
      <c r="P347" s="12"/>
      <c r="Q347" s="12"/>
      <c r="R347" s="12"/>
      <c r="S347" s="12"/>
    </row>
    <row r="348" spans="1:19" ht="13.5">
      <c r="A348" s="93"/>
      <c r="C348" s="12"/>
      <c r="D348" s="12"/>
      <c r="E348" s="12"/>
      <c r="F348" s="12"/>
      <c r="G348" s="12"/>
      <c r="H348" s="12"/>
      <c r="I348" s="12"/>
      <c r="J348" s="12"/>
      <c r="K348" s="91"/>
      <c r="L348" s="91"/>
      <c r="M348" s="12"/>
      <c r="N348" s="12"/>
      <c r="O348" s="12"/>
      <c r="P348" s="12"/>
      <c r="Q348" s="12"/>
      <c r="R348" s="12"/>
      <c r="S348" s="12"/>
    </row>
    <row r="349" spans="1:19" ht="13.5">
      <c r="A349" s="93"/>
      <c r="C349" s="12"/>
      <c r="D349" s="12"/>
      <c r="E349" s="12"/>
      <c r="F349" s="12"/>
      <c r="G349" s="12"/>
      <c r="H349" s="12"/>
      <c r="I349" s="12"/>
      <c r="J349" s="12"/>
      <c r="K349" s="91"/>
      <c r="L349" s="91"/>
      <c r="M349" s="12"/>
      <c r="N349" s="12"/>
      <c r="O349" s="12"/>
      <c r="P349" s="12"/>
      <c r="Q349" s="12"/>
      <c r="R349" s="12"/>
      <c r="S349" s="12"/>
    </row>
    <row r="350" spans="1:19" ht="13.5">
      <c r="A350" s="93"/>
      <c r="C350" s="12"/>
      <c r="D350" s="12"/>
      <c r="E350" s="12"/>
      <c r="F350" s="12"/>
      <c r="G350" s="12"/>
      <c r="H350" s="12"/>
      <c r="I350" s="12"/>
      <c r="J350" s="12"/>
      <c r="K350" s="91"/>
      <c r="L350" s="91"/>
      <c r="M350" s="12"/>
      <c r="N350" s="12"/>
      <c r="O350" s="12"/>
      <c r="P350" s="12"/>
      <c r="Q350" s="12"/>
      <c r="R350" s="12"/>
      <c r="S350" s="12"/>
    </row>
    <row r="351" spans="1:19" ht="13.5">
      <c r="A351" s="93"/>
      <c r="C351" s="12"/>
      <c r="D351" s="12"/>
      <c r="E351" s="12"/>
      <c r="F351" s="12"/>
      <c r="G351" s="12"/>
      <c r="H351" s="12"/>
      <c r="I351" s="12"/>
      <c r="J351" s="12"/>
      <c r="K351" s="91"/>
      <c r="L351" s="91"/>
      <c r="M351" s="12"/>
      <c r="N351" s="12"/>
      <c r="O351" s="12"/>
      <c r="P351" s="12"/>
      <c r="Q351" s="12"/>
      <c r="R351" s="12"/>
      <c r="S351" s="12"/>
    </row>
    <row r="352" spans="1:19" ht="13.5">
      <c r="A352" s="93"/>
      <c r="C352" s="12"/>
      <c r="D352" s="12"/>
      <c r="E352" s="12"/>
      <c r="F352" s="12"/>
      <c r="G352" s="12"/>
      <c r="H352" s="12"/>
      <c r="I352" s="12"/>
      <c r="J352" s="12"/>
      <c r="K352" s="91"/>
      <c r="L352" s="91"/>
      <c r="M352" s="12"/>
      <c r="N352" s="12"/>
      <c r="O352" s="12"/>
      <c r="P352" s="12"/>
      <c r="Q352" s="12"/>
      <c r="R352" s="12"/>
      <c r="S352" s="12"/>
    </row>
    <row r="353" spans="1:19" ht="13.5">
      <c r="A353" s="93"/>
      <c r="C353" s="12"/>
      <c r="D353" s="12"/>
      <c r="E353" s="12"/>
      <c r="F353" s="12"/>
      <c r="G353" s="12"/>
      <c r="H353" s="12"/>
      <c r="I353" s="12"/>
      <c r="J353" s="12"/>
      <c r="K353" s="91"/>
      <c r="L353" s="91"/>
      <c r="M353" s="12"/>
      <c r="N353" s="12"/>
      <c r="O353" s="12"/>
      <c r="P353" s="12"/>
      <c r="Q353" s="12"/>
      <c r="R353" s="12"/>
      <c r="S353" s="12"/>
    </row>
    <row r="354" spans="1:19" ht="13.5">
      <c r="A354" s="93"/>
      <c r="C354" s="12"/>
      <c r="D354" s="12"/>
      <c r="E354" s="12"/>
      <c r="F354" s="12"/>
      <c r="G354" s="12"/>
      <c r="H354" s="12"/>
      <c r="I354" s="12"/>
      <c r="J354" s="12"/>
      <c r="K354" s="91"/>
      <c r="L354" s="91"/>
      <c r="M354" s="12"/>
      <c r="N354" s="12"/>
      <c r="O354" s="12"/>
      <c r="P354" s="12"/>
      <c r="Q354" s="12"/>
      <c r="R354" s="12"/>
      <c r="S354" s="12"/>
    </row>
    <row r="355" spans="1:19" ht="13.5">
      <c r="A355" s="93"/>
      <c r="C355" s="12"/>
      <c r="D355" s="12"/>
      <c r="E355" s="12"/>
      <c r="F355" s="12"/>
      <c r="G355" s="12"/>
      <c r="H355" s="12"/>
      <c r="I355" s="12"/>
      <c r="J355" s="12"/>
      <c r="K355" s="91"/>
      <c r="L355" s="91"/>
      <c r="M355" s="12"/>
      <c r="N355" s="12"/>
      <c r="O355" s="12"/>
      <c r="P355" s="12"/>
      <c r="Q355" s="12"/>
      <c r="R355" s="12"/>
      <c r="S355" s="12"/>
    </row>
    <row r="356" spans="1:19" ht="13.5">
      <c r="A356" s="93"/>
      <c r="C356" s="12"/>
      <c r="D356" s="12"/>
      <c r="E356" s="12"/>
      <c r="F356" s="12"/>
      <c r="G356" s="12"/>
      <c r="H356" s="12"/>
      <c r="I356" s="12"/>
      <c r="J356" s="12"/>
      <c r="K356" s="91"/>
      <c r="L356" s="91"/>
      <c r="M356" s="12"/>
      <c r="N356" s="12"/>
      <c r="O356" s="12"/>
      <c r="P356" s="12"/>
      <c r="Q356" s="12"/>
      <c r="R356" s="12"/>
      <c r="S356" s="12"/>
    </row>
    <row r="357" spans="1:19" ht="13.5">
      <c r="A357" s="93"/>
      <c r="C357" s="12"/>
      <c r="D357" s="12"/>
      <c r="E357" s="12"/>
      <c r="F357" s="12"/>
      <c r="G357" s="12"/>
      <c r="H357" s="12"/>
      <c r="I357" s="12"/>
      <c r="J357" s="12"/>
      <c r="K357" s="91"/>
      <c r="L357" s="91"/>
      <c r="M357" s="12"/>
      <c r="N357" s="12"/>
      <c r="O357" s="12"/>
      <c r="P357" s="12"/>
      <c r="Q357" s="12"/>
      <c r="R357" s="12"/>
      <c r="S357" s="12"/>
    </row>
    <row r="358" spans="1:19" ht="13.5">
      <c r="A358" s="93"/>
      <c r="C358" s="12"/>
      <c r="D358" s="12"/>
      <c r="E358" s="12"/>
      <c r="F358" s="12"/>
      <c r="G358" s="12"/>
      <c r="H358" s="12"/>
      <c r="I358" s="12"/>
      <c r="J358" s="12"/>
      <c r="K358" s="91"/>
      <c r="L358" s="91"/>
      <c r="M358" s="12"/>
      <c r="N358" s="12"/>
      <c r="O358" s="12"/>
      <c r="P358" s="12"/>
      <c r="Q358" s="12"/>
      <c r="R358" s="12"/>
      <c r="S358" s="12"/>
    </row>
    <row r="359" spans="1:19" ht="13.5">
      <c r="A359" s="93"/>
      <c r="C359" s="12"/>
      <c r="D359" s="12"/>
      <c r="E359" s="12"/>
      <c r="F359" s="12"/>
      <c r="G359" s="12"/>
      <c r="H359" s="12"/>
      <c r="I359" s="12"/>
      <c r="J359" s="12"/>
      <c r="K359" s="91"/>
      <c r="L359" s="91"/>
      <c r="M359" s="12"/>
      <c r="N359" s="12"/>
      <c r="O359" s="12"/>
      <c r="P359" s="12"/>
      <c r="Q359" s="12"/>
      <c r="R359" s="12"/>
      <c r="S359" s="12"/>
    </row>
    <row r="360" spans="1:19" ht="13.5">
      <c r="A360" s="93"/>
      <c r="C360" s="12"/>
      <c r="D360" s="12"/>
      <c r="E360" s="12"/>
      <c r="F360" s="12"/>
      <c r="G360" s="12"/>
      <c r="H360" s="12"/>
      <c r="I360" s="12"/>
      <c r="J360" s="12"/>
      <c r="K360" s="91"/>
      <c r="L360" s="91"/>
      <c r="M360" s="12"/>
      <c r="N360" s="12"/>
      <c r="O360" s="12"/>
      <c r="P360" s="12"/>
      <c r="Q360" s="12"/>
      <c r="R360" s="12"/>
      <c r="S360" s="12"/>
    </row>
    <row r="361" spans="1:19" ht="13.5">
      <c r="A361" s="93"/>
      <c r="C361" s="12"/>
      <c r="D361" s="12"/>
      <c r="E361" s="12"/>
      <c r="F361" s="12"/>
      <c r="G361" s="12"/>
      <c r="H361" s="12"/>
      <c r="I361" s="12"/>
      <c r="J361" s="12"/>
      <c r="K361" s="91"/>
      <c r="L361" s="91"/>
      <c r="M361" s="12"/>
      <c r="N361" s="12"/>
      <c r="O361" s="12"/>
      <c r="P361" s="12"/>
      <c r="Q361" s="12"/>
      <c r="R361" s="12"/>
      <c r="S361" s="12"/>
    </row>
    <row r="362" spans="1:19" ht="13.5">
      <c r="A362" s="93"/>
      <c r="C362" s="12"/>
      <c r="D362" s="12"/>
      <c r="E362" s="12"/>
      <c r="F362" s="12"/>
      <c r="G362" s="12"/>
      <c r="H362" s="12"/>
      <c r="I362" s="12"/>
      <c r="J362" s="12"/>
      <c r="K362" s="91"/>
      <c r="L362" s="91"/>
      <c r="M362" s="12"/>
      <c r="N362" s="12"/>
      <c r="O362" s="12"/>
      <c r="P362" s="12"/>
      <c r="Q362" s="12"/>
      <c r="R362" s="12"/>
      <c r="S362" s="12"/>
    </row>
    <row r="363" spans="1:19" ht="13.5">
      <c r="A363" s="93"/>
      <c r="C363" s="12"/>
      <c r="D363" s="12"/>
      <c r="E363" s="12"/>
      <c r="F363" s="12"/>
      <c r="G363" s="12"/>
      <c r="H363" s="12"/>
      <c r="I363" s="12"/>
      <c r="J363" s="12"/>
      <c r="K363" s="91"/>
      <c r="L363" s="91"/>
      <c r="M363" s="12"/>
      <c r="N363" s="12"/>
      <c r="O363" s="12"/>
      <c r="P363" s="12"/>
      <c r="Q363" s="12"/>
      <c r="R363" s="12"/>
      <c r="S363" s="12"/>
    </row>
    <row r="364" spans="1:19" ht="13.5">
      <c r="A364" s="93"/>
      <c r="C364" s="12"/>
      <c r="D364" s="12"/>
      <c r="E364" s="12"/>
      <c r="F364" s="12"/>
      <c r="G364" s="12"/>
      <c r="H364" s="12"/>
      <c r="I364" s="12"/>
      <c r="J364" s="12"/>
      <c r="K364" s="91"/>
      <c r="L364" s="91"/>
      <c r="M364" s="12"/>
      <c r="N364" s="12"/>
      <c r="O364" s="12"/>
      <c r="P364" s="12"/>
      <c r="Q364" s="12"/>
      <c r="R364" s="12"/>
      <c r="S364" s="12"/>
    </row>
    <row r="365" spans="1:19" ht="13.5">
      <c r="A365" s="93"/>
      <c r="C365" s="12"/>
      <c r="D365" s="12"/>
      <c r="E365" s="12"/>
      <c r="F365" s="12"/>
      <c r="G365" s="12"/>
      <c r="H365" s="12"/>
      <c r="I365" s="12"/>
      <c r="J365" s="12"/>
      <c r="K365" s="91"/>
      <c r="L365" s="91"/>
      <c r="M365" s="12"/>
      <c r="N365" s="12"/>
      <c r="O365" s="12"/>
      <c r="P365" s="12"/>
      <c r="Q365" s="12"/>
      <c r="R365" s="12"/>
      <c r="S365" s="12"/>
    </row>
    <row r="366" spans="1:19" ht="13.5">
      <c r="A366" s="93"/>
      <c r="C366" s="12"/>
      <c r="D366" s="12"/>
      <c r="E366" s="12"/>
      <c r="F366" s="12"/>
      <c r="G366" s="12"/>
      <c r="H366" s="12"/>
      <c r="I366" s="12"/>
      <c r="J366" s="12"/>
      <c r="K366" s="91"/>
      <c r="L366" s="91"/>
      <c r="M366" s="12"/>
      <c r="N366" s="12"/>
      <c r="O366" s="12"/>
      <c r="P366" s="12"/>
      <c r="Q366" s="12"/>
      <c r="R366" s="12"/>
      <c r="S366" s="12"/>
    </row>
    <row r="367" spans="1:19" ht="13.5">
      <c r="A367" s="93"/>
      <c r="C367" s="12"/>
      <c r="D367" s="12"/>
      <c r="E367" s="12"/>
      <c r="F367" s="12"/>
      <c r="G367" s="12"/>
      <c r="H367" s="12"/>
      <c r="I367" s="12"/>
      <c r="J367" s="12"/>
      <c r="K367" s="91"/>
      <c r="L367" s="91"/>
      <c r="M367" s="12"/>
      <c r="N367" s="12"/>
      <c r="O367" s="12"/>
      <c r="P367" s="12"/>
      <c r="Q367" s="12"/>
      <c r="R367" s="12"/>
      <c r="S367" s="12"/>
    </row>
    <row r="368" spans="1:19" ht="13.5">
      <c r="A368" s="93"/>
      <c r="C368" s="12"/>
      <c r="D368" s="12"/>
      <c r="E368" s="12"/>
      <c r="F368" s="12"/>
      <c r="G368" s="12"/>
      <c r="H368" s="12"/>
      <c r="I368" s="12"/>
      <c r="J368" s="12"/>
      <c r="K368" s="91"/>
      <c r="L368" s="91"/>
      <c r="M368" s="12"/>
      <c r="N368" s="12"/>
      <c r="O368" s="12"/>
      <c r="P368" s="12"/>
      <c r="Q368" s="12"/>
      <c r="R368" s="12"/>
      <c r="S368" s="12"/>
    </row>
    <row r="369" spans="1:19" ht="13.5">
      <c r="A369" s="93"/>
      <c r="C369" s="12"/>
      <c r="D369" s="12"/>
      <c r="E369" s="12"/>
      <c r="F369" s="12"/>
      <c r="G369" s="12"/>
      <c r="H369" s="12"/>
      <c r="I369" s="12"/>
      <c r="J369" s="12"/>
      <c r="K369" s="91"/>
      <c r="L369" s="91"/>
      <c r="M369" s="12"/>
      <c r="N369" s="12"/>
      <c r="O369" s="12"/>
      <c r="P369" s="12"/>
      <c r="Q369" s="12"/>
      <c r="R369" s="12"/>
      <c r="S369" s="12"/>
    </row>
    <row r="370" spans="1:19" ht="13.5">
      <c r="A370" s="93"/>
      <c r="C370" s="12"/>
      <c r="D370" s="12"/>
      <c r="E370" s="12"/>
      <c r="F370" s="12"/>
      <c r="G370" s="12"/>
      <c r="H370" s="12"/>
      <c r="I370" s="12"/>
      <c r="J370" s="12"/>
      <c r="K370" s="91"/>
      <c r="L370" s="91"/>
      <c r="M370" s="12"/>
      <c r="N370" s="12"/>
      <c r="O370" s="12"/>
      <c r="P370" s="12"/>
      <c r="Q370" s="12"/>
      <c r="R370" s="12"/>
      <c r="S370" s="12"/>
    </row>
    <row r="371" spans="1:19" ht="13.5">
      <c r="A371" s="93"/>
      <c r="C371" s="12"/>
      <c r="D371" s="12"/>
      <c r="E371" s="12"/>
      <c r="F371" s="12"/>
      <c r="G371" s="12"/>
      <c r="H371" s="12"/>
      <c r="I371" s="12"/>
      <c r="J371" s="12"/>
      <c r="K371" s="91"/>
      <c r="L371" s="91"/>
      <c r="M371" s="12"/>
      <c r="N371" s="12"/>
      <c r="O371" s="12"/>
      <c r="P371" s="12"/>
      <c r="Q371" s="12"/>
      <c r="R371" s="12"/>
      <c r="S371" s="12"/>
    </row>
    <row r="372" spans="1:19" ht="13.5">
      <c r="A372" s="93"/>
      <c r="C372" s="12"/>
      <c r="D372" s="12"/>
      <c r="E372" s="12"/>
      <c r="F372" s="12"/>
      <c r="G372" s="12"/>
      <c r="H372" s="12"/>
      <c r="I372" s="12"/>
      <c r="J372" s="12"/>
      <c r="K372" s="91"/>
      <c r="L372" s="91"/>
      <c r="M372" s="12"/>
      <c r="N372" s="12"/>
      <c r="O372" s="12"/>
      <c r="P372" s="12"/>
      <c r="Q372" s="12"/>
      <c r="R372" s="12"/>
      <c r="S372" s="12"/>
    </row>
    <row r="373" spans="1:19" ht="13.5">
      <c r="A373" s="93"/>
      <c r="C373" s="12"/>
      <c r="D373" s="12"/>
      <c r="E373" s="12"/>
      <c r="F373" s="12"/>
      <c r="G373" s="12"/>
      <c r="H373" s="12"/>
      <c r="I373" s="12"/>
      <c r="J373" s="12"/>
      <c r="K373" s="91"/>
      <c r="L373" s="91"/>
      <c r="M373" s="12"/>
      <c r="N373" s="12"/>
      <c r="O373" s="12"/>
      <c r="P373" s="12"/>
      <c r="Q373" s="12"/>
      <c r="R373" s="12"/>
      <c r="S373" s="12"/>
    </row>
    <row r="374" spans="1:19" ht="13.5">
      <c r="A374" s="93"/>
      <c r="C374" s="12"/>
      <c r="D374" s="12"/>
      <c r="E374" s="12"/>
      <c r="F374" s="12"/>
      <c r="G374" s="12"/>
      <c r="H374" s="12"/>
      <c r="I374" s="12"/>
      <c r="J374" s="12"/>
      <c r="K374" s="91"/>
      <c r="L374" s="91"/>
      <c r="M374" s="12"/>
      <c r="N374" s="12"/>
      <c r="O374" s="12"/>
      <c r="P374" s="12"/>
      <c r="Q374" s="12"/>
      <c r="R374" s="12"/>
      <c r="S374" s="12"/>
    </row>
    <row r="375" spans="1:19" ht="13.5">
      <c r="A375" s="93"/>
      <c r="C375" s="12"/>
      <c r="D375" s="12"/>
      <c r="E375" s="12"/>
      <c r="F375" s="12"/>
      <c r="G375" s="12"/>
      <c r="H375" s="12"/>
      <c r="I375" s="12"/>
      <c r="J375" s="12"/>
      <c r="K375" s="91"/>
      <c r="L375" s="91"/>
      <c r="M375" s="12"/>
      <c r="N375" s="12"/>
      <c r="O375" s="12"/>
      <c r="P375" s="12"/>
      <c r="Q375" s="12"/>
      <c r="R375" s="12"/>
      <c r="S375" s="12"/>
    </row>
    <row r="376" spans="1:19" ht="13.5">
      <c r="A376" s="93"/>
      <c r="C376" s="12"/>
      <c r="D376" s="12"/>
      <c r="E376" s="12"/>
      <c r="F376" s="12"/>
      <c r="G376" s="12"/>
      <c r="H376" s="12"/>
      <c r="I376" s="12"/>
      <c r="J376" s="12"/>
      <c r="K376" s="91"/>
      <c r="L376" s="91"/>
      <c r="M376" s="12"/>
      <c r="N376" s="12"/>
      <c r="O376" s="12"/>
      <c r="P376" s="12"/>
      <c r="Q376" s="12"/>
      <c r="R376" s="12"/>
      <c r="S376" s="12"/>
    </row>
    <row r="377" spans="1:19" ht="13.5">
      <c r="A377" s="93"/>
      <c r="C377" s="12"/>
      <c r="D377" s="12"/>
      <c r="E377" s="12"/>
      <c r="F377" s="12"/>
      <c r="G377" s="12"/>
      <c r="H377" s="12"/>
      <c r="I377" s="12"/>
      <c r="J377" s="12"/>
      <c r="K377" s="91"/>
      <c r="L377" s="91"/>
      <c r="M377" s="12"/>
      <c r="N377" s="12"/>
      <c r="O377" s="12"/>
      <c r="P377" s="12"/>
      <c r="Q377" s="12"/>
      <c r="R377" s="12"/>
      <c r="S377" s="12"/>
    </row>
    <row r="378" spans="1:19" ht="13.5">
      <c r="A378" s="93"/>
      <c r="C378" s="12"/>
      <c r="D378" s="12"/>
      <c r="E378" s="12"/>
      <c r="F378" s="12"/>
      <c r="G378" s="12"/>
      <c r="H378" s="12"/>
      <c r="I378" s="12"/>
      <c r="J378" s="12"/>
      <c r="K378" s="91"/>
      <c r="L378" s="91"/>
      <c r="M378" s="12"/>
      <c r="N378" s="12"/>
      <c r="O378" s="12"/>
      <c r="P378" s="12"/>
      <c r="Q378" s="12"/>
      <c r="R378" s="12"/>
      <c r="S378" s="12"/>
    </row>
    <row r="379" spans="1:19" ht="13.5">
      <c r="A379" s="93"/>
      <c r="C379" s="12"/>
      <c r="D379" s="12"/>
      <c r="E379" s="12"/>
      <c r="F379" s="12"/>
      <c r="G379" s="12"/>
      <c r="H379" s="12"/>
      <c r="I379" s="12"/>
      <c r="J379" s="12"/>
      <c r="K379" s="91"/>
      <c r="L379" s="91"/>
      <c r="M379" s="12"/>
      <c r="N379" s="12"/>
      <c r="O379" s="12"/>
      <c r="P379" s="12"/>
      <c r="Q379" s="12"/>
      <c r="R379" s="12"/>
      <c r="S379" s="12"/>
    </row>
    <row r="380" spans="1:19" ht="13.5">
      <c r="A380" s="93"/>
      <c r="C380" s="12"/>
      <c r="D380" s="12"/>
      <c r="E380" s="12"/>
      <c r="F380" s="12"/>
      <c r="G380" s="12"/>
      <c r="H380" s="12"/>
      <c r="I380" s="12"/>
      <c r="J380" s="12"/>
      <c r="K380" s="91"/>
      <c r="L380" s="91"/>
      <c r="M380" s="12"/>
      <c r="N380" s="12"/>
      <c r="O380" s="12"/>
      <c r="P380" s="12"/>
      <c r="Q380" s="12"/>
      <c r="R380" s="12"/>
      <c r="S380" s="12"/>
    </row>
    <row r="381" spans="1:19" ht="13.5">
      <c r="A381" s="93"/>
      <c r="C381" s="12"/>
      <c r="D381" s="12"/>
      <c r="E381" s="12"/>
      <c r="F381" s="12"/>
      <c r="G381" s="12"/>
      <c r="H381" s="12"/>
      <c r="I381" s="12"/>
      <c r="J381" s="12"/>
      <c r="K381" s="91"/>
      <c r="L381" s="91"/>
      <c r="M381" s="12"/>
      <c r="N381" s="12"/>
      <c r="O381" s="12"/>
      <c r="P381" s="12"/>
      <c r="Q381" s="12"/>
      <c r="R381" s="12"/>
      <c r="S381" s="12"/>
    </row>
    <row r="382" spans="1:19" ht="13.5">
      <c r="A382" s="93"/>
      <c r="C382" s="12"/>
      <c r="D382" s="12"/>
      <c r="E382" s="12"/>
      <c r="F382" s="12"/>
      <c r="G382" s="12"/>
      <c r="H382" s="12"/>
      <c r="I382" s="12"/>
      <c r="J382" s="12"/>
      <c r="K382" s="91"/>
      <c r="L382" s="91"/>
      <c r="M382" s="12"/>
      <c r="N382" s="12"/>
      <c r="O382" s="12"/>
      <c r="P382" s="12"/>
      <c r="Q382" s="12"/>
      <c r="R382" s="12"/>
      <c r="S382" s="12"/>
    </row>
    <row r="383" spans="1:19" ht="13.5">
      <c r="A383" s="93"/>
      <c r="C383" s="12"/>
      <c r="D383" s="12"/>
      <c r="E383" s="12"/>
      <c r="F383" s="12"/>
      <c r="G383" s="12"/>
      <c r="H383" s="12"/>
      <c r="I383" s="12"/>
      <c r="J383" s="12"/>
      <c r="K383" s="91"/>
      <c r="L383" s="91"/>
      <c r="M383" s="12"/>
      <c r="N383" s="12"/>
      <c r="O383" s="12"/>
      <c r="P383" s="12"/>
      <c r="Q383" s="12"/>
      <c r="R383" s="12"/>
      <c r="S383" s="12"/>
    </row>
    <row r="384" spans="1:19" ht="13.5">
      <c r="A384" s="93"/>
      <c r="C384" s="12"/>
      <c r="D384" s="12"/>
      <c r="E384" s="12"/>
      <c r="F384" s="12"/>
      <c r="G384" s="12"/>
      <c r="H384" s="12"/>
      <c r="I384" s="12"/>
      <c r="J384" s="12"/>
      <c r="K384" s="91"/>
      <c r="L384" s="91"/>
      <c r="M384" s="12"/>
      <c r="N384" s="12"/>
      <c r="O384" s="12"/>
      <c r="P384" s="12"/>
      <c r="Q384" s="12"/>
      <c r="R384" s="12"/>
      <c r="S384" s="12"/>
    </row>
    <row r="385" spans="1:19" ht="13.5">
      <c r="A385" s="93"/>
      <c r="C385" s="12"/>
      <c r="D385" s="12"/>
      <c r="E385" s="12"/>
      <c r="F385" s="12"/>
      <c r="G385" s="12"/>
      <c r="H385" s="12"/>
      <c r="I385" s="12"/>
      <c r="J385" s="12"/>
      <c r="K385" s="91"/>
      <c r="L385" s="91"/>
      <c r="M385" s="12"/>
      <c r="N385" s="12"/>
      <c r="O385" s="12"/>
      <c r="P385" s="12"/>
      <c r="Q385" s="12"/>
      <c r="R385" s="12"/>
      <c r="S385" s="12"/>
    </row>
    <row r="386" spans="1:19" ht="13.5">
      <c r="A386" s="93"/>
      <c r="C386" s="12"/>
      <c r="D386" s="12"/>
      <c r="E386" s="12"/>
      <c r="F386" s="12"/>
      <c r="G386" s="12"/>
      <c r="H386" s="12"/>
      <c r="I386" s="12"/>
      <c r="J386" s="12"/>
      <c r="K386" s="91"/>
      <c r="L386" s="91"/>
      <c r="M386" s="12"/>
      <c r="N386" s="12"/>
      <c r="O386" s="12"/>
      <c r="P386" s="12"/>
      <c r="Q386" s="12"/>
      <c r="R386" s="12"/>
      <c r="S386" s="12"/>
    </row>
    <row r="387" spans="1:19" ht="13.5">
      <c r="A387" s="93"/>
      <c r="C387" s="12"/>
      <c r="D387" s="12"/>
      <c r="E387" s="12"/>
      <c r="F387" s="12"/>
      <c r="G387" s="12"/>
      <c r="H387" s="12"/>
      <c r="I387" s="12"/>
      <c r="J387" s="12"/>
      <c r="K387" s="91"/>
      <c r="L387" s="91"/>
      <c r="M387" s="12"/>
      <c r="N387" s="12"/>
      <c r="O387" s="12"/>
      <c r="P387" s="12"/>
      <c r="Q387" s="12"/>
      <c r="R387" s="12"/>
      <c r="S387" s="12"/>
    </row>
    <row r="388" spans="1:19" ht="13.5">
      <c r="A388" s="93"/>
      <c r="C388" s="12"/>
      <c r="D388" s="12"/>
      <c r="E388" s="12"/>
      <c r="F388" s="12"/>
      <c r="G388" s="12"/>
      <c r="H388" s="12"/>
      <c r="I388" s="12"/>
      <c r="J388" s="12"/>
      <c r="K388" s="91"/>
      <c r="L388" s="91"/>
      <c r="M388" s="12"/>
      <c r="N388" s="12"/>
      <c r="O388" s="12"/>
      <c r="P388" s="12"/>
      <c r="Q388" s="12"/>
      <c r="R388" s="12"/>
      <c r="S388" s="12"/>
    </row>
    <row r="389" spans="1:19" ht="13.5">
      <c r="A389" s="93"/>
      <c r="C389" s="12"/>
      <c r="D389" s="12"/>
      <c r="E389" s="12"/>
      <c r="F389" s="12"/>
      <c r="G389" s="12"/>
      <c r="H389" s="12"/>
      <c r="I389" s="12"/>
      <c r="J389" s="12"/>
      <c r="K389" s="91"/>
      <c r="L389" s="91"/>
      <c r="M389" s="12"/>
      <c r="N389" s="12"/>
      <c r="O389" s="12"/>
      <c r="P389" s="12"/>
      <c r="Q389" s="12"/>
      <c r="R389" s="12"/>
      <c r="S389" s="12"/>
    </row>
    <row r="390" spans="1:19" ht="13.5">
      <c r="A390" s="93"/>
      <c r="C390" s="12"/>
      <c r="D390" s="12"/>
      <c r="E390" s="12"/>
      <c r="F390" s="12"/>
      <c r="G390" s="12"/>
      <c r="H390" s="12"/>
      <c r="I390" s="12"/>
      <c r="J390" s="12"/>
      <c r="K390" s="91"/>
      <c r="L390" s="91"/>
      <c r="M390" s="12"/>
      <c r="N390" s="12"/>
      <c r="O390" s="12"/>
      <c r="P390" s="12"/>
      <c r="Q390" s="12"/>
      <c r="R390" s="12"/>
      <c r="S390" s="12"/>
    </row>
    <row r="391" spans="1:19" ht="13.5">
      <c r="A391" s="93"/>
      <c r="C391" s="12"/>
      <c r="D391" s="12"/>
      <c r="E391" s="12"/>
      <c r="F391" s="12"/>
      <c r="G391" s="12"/>
      <c r="H391" s="12"/>
      <c r="I391" s="12"/>
      <c r="J391" s="12"/>
      <c r="K391" s="91"/>
      <c r="L391" s="91"/>
      <c r="M391" s="12"/>
      <c r="N391" s="12"/>
      <c r="O391" s="12"/>
      <c r="P391" s="12"/>
      <c r="Q391" s="12"/>
      <c r="R391" s="12"/>
      <c r="S391" s="12"/>
    </row>
    <row r="392" spans="1:19" ht="13.5">
      <c r="A392" s="93"/>
      <c r="C392" s="12"/>
      <c r="D392" s="12"/>
      <c r="E392" s="12"/>
      <c r="F392" s="12"/>
      <c r="G392" s="12"/>
      <c r="H392" s="12"/>
      <c r="I392" s="12"/>
      <c r="J392" s="12"/>
      <c r="K392" s="91"/>
      <c r="L392" s="91"/>
      <c r="M392" s="12"/>
      <c r="N392" s="12"/>
      <c r="O392" s="12"/>
      <c r="P392" s="12"/>
      <c r="Q392" s="12"/>
      <c r="R392" s="12"/>
      <c r="S392" s="12"/>
    </row>
    <row r="393" spans="1:19" ht="13.5">
      <c r="A393" s="93"/>
      <c r="C393" s="12"/>
      <c r="D393" s="12"/>
      <c r="E393" s="12"/>
      <c r="F393" s="12"/>
      <c r="G393" s="12"/>
      <c r="H393" s="12"/>
      <c r="I393" s="12"/>
      <c r="J393" s="12"/>
      <c r="K393" s="91"/>
      <c r="L393" s="91"/>
      <c r="M393" s="12"/>
      <c r="N393" s="12"/>
      <c r="O393" s="12"/>
      <c r="P393" s="12"/>
      <c r="Q393" s="12"/>
      <c r="R393" s="12"/>
      <c r="S393" s="12"/>
    </row>
    <row r="394" spans="1:19" ht="13.5">
      <c r="A394" s="93"/>
      <c r="C394" s="12"/>
      <c r="D394" s="12"/>
      <c r="E394" s="12"/>
      <c r="F394" s="12"/>
      <c r="G394" s="12"/>
      <c r="H394" s="12"/>
      <c r="I394" s="12"/>
      <c r="J394" s="12"/>
      <c r="K394" s="91"/>
      <c r="L394" s="91"/>
      <c r="M394" s="12"/>
      <c r="N394" s="12"/>
      <c r="O394" s="12"/>
      <c r="P394" s="12"/>
      <c r="Q394" s="12"/>
      <c r="R394" s="12"/>
      <c r="S394" s="12"/>
    </row>
    <row r="395" spans="1:19" ht="13.5">
      <c r="A395" s="93"/>
      <c r="C395" s="12"/>
      <c r="D395" s="12"/>
      <c r="E395" s="12"/>
      <c r="F395" s="12"/>
      <c r="G395" s="12"/>
      <c r="H395" s="12"/>
      <c r="I395" s="12"/>
      <c r="J395" s="12"/>
      <c r="K395" s="91"/>
      <c r="L395" s="91"/>
      <c r="M395" s="12"/>
      <c r="N395" s="12"/>
      <c r="O395" s="12"/>
      <c r="P395" s="12"/>
      <c r="Q395" s="12"/>
      <c r="R395" s="12"/>
      <c r="S395" s="12"/>
    </row>
    <row r="396" spans="1:19" ht="13.5">
      <c r="A396" s="93"/>
      <c r="C396" s="12"/>
      <c r="D396" s="12"/>
      <c r="E396" s="12"/>
      <c r="F396" s="12"/>
      <c r="G396" s="12"/>
      <c r="H396" s="12"/>
      <c r="I396" s="12"/>
      <c r="J396" s="12"/>
      <c r="K396" s="91"/>
      <c r="L396" s="91"/>
      <c r="M396" s="12"/>
      <c r="N396" s="12"/>
      <c r="O396" s="12"/>
      <c r="P396" s="12"/>
      <c r="Q396" s="12"/>
      <c r="R396" s="12"/>
      <c r="S396" s="12"/>
    </row>
    <row r="397" spans="1:19" ht="13.5">
      <c r="A397" s="93"/>
      <c r="C397" s="12"/>
      <c r="D397" s="12"/>
      <c r="E397" s="12"/>
      <c r="F397" s="12"/>
      <c r="G397" s="12"/>
      <c r="H397" s="12"/>
      <c r="I397" s="12"/>
      <c r="J397" s="12"/>
      <c r="K397" s="91"/>
      <c r="L397" s="91"/>
      <c r="M397" s="12"/>
      <c r="N397" s="12"/>
      <c r="O397" s="12"/>
      <c r="P397" s="12"/>
      <c r="Q397" s="12"/>
      <c r="R397" s="12"/>
      <c r="S397" s="12"/>
    </row>
    <row r="398" spans="1:19" ht="13.5">
      <c r="A398" s="93"/>
      <c r="C398" s="12"/>
      <c r="D398" s="12"/>
      <c r="E398" s="12"/>
      <c r="F398" s="12"/>
      <c r="G398" s="12"/>
      <c r="H398" s="12"/>
      <c r="I398" s="12"/>
      <c r="J398" s="12"/>
      <c r="K398" s="91"/>
      <c r="L398" s="91"/>
      <c r="M398" s="12"/>
      <c r="N398" s="12"/>
      <c r="O398" s="12"/>
      <c r="P398" s="12"/>
      <c r="Q398" s="12"/>
      <c r="R398" s="12"/>
      <c r="S398" s="12"/>
    </row>
    <row r="399" spans="1:19" ht="13.5">
      <c r="A399" s="93"/>
      <c r="C399" s="12"/>
      <c r="D399" s="12"/>
      <c r="E399" s="12"/>
      <c r="F399" s="12"/>
      <c r="G399" s="12"/>
      <c r="H399" s="12"/>
      <c r="I399" s="12"/>
      <c r="J399" s="12"/>
      <c r="K399" s="91"/>
      <c r="L399" s="91"/>
      <c r="M399" s="12"/>
      <c r="N399" s="12"/>
      <c r="O399" s="12"/>
      <c r="P399" s="12"/>
      <c r="Q399" s="12"/>
      <c r="R399" s="12"/>
      <c r="S399" s="12"/>
    </row>
    <row r="400" spans="1:19" ht="13.5">
      <c r="A400" s="93"/>
      <c r="C400" s="12"/>
      <c r="D400" s="12"/>
      <c r="E400" s="12"/>
      <c r="F400" s="12"/>
      <c r="G400" s="12"/>
      <c r="H400" s="12"/>
      <c r="I400" s="12"/>
      <c r="J400" s="12"/>
      <c r="K400" s="91"/>
      <c r="L400" s="91"/>
      <c r="M400" s="12"/>
      <c r="N400" s="12"/>
      <c r="O400" s="12"/>
      <c r="P400" s="12"/>
      <c r="Q400" s="12"/>
      <c r="R400" s="12"/>
      <c r="S400" s="12"/>
    </row>
    <row r="401" spans="1:19" ht="13.5">
      <c r="A401" s="93"/>
      <c r="C401" s="12"/>
      <c r="D401" s="12"/>
      <c r="E401" s="12"/>
      <c r="F401" s="12"/>
      <c r="G401" s="12"/>
      <c r="H401" s="12"/>
      <c r="I401" s="12"/>
      <c r="J401" s="12"/>
      <c r="K401" s="91"/>
      <c r="L401" s="91"/>
      <c r="M401" s="12"/>
      <c r="N401" s="12"/>
      <c r="O401" s="12"/>
      <c r="P401" s="12"/>
      <c r="Q401" s="12"/>
      <c r="R401" s="12"/>
      <c r="S401" s="12"/>
    </row>
    <row r="402" spans="1:19" ht="13.5">
      <c r="A402" s="93"/>
      <c r="C402" s="12"/>
      <c r="D402" s="12"/>
      <c r="E402" s="12"/>
      <c r="F402" s="12"/>
      <c r="G402" s="12"/>
      <c r="H402" s="12"/>
      <c r="I402" s="12"/>
      <c r="J402" s="12"/>
      <c r="K402" s="91"/>
      <c r="L402" s="91"/>
      <c r="M402" s="12"/>
      <c r="N402" s="12"/>
      <c r="O402" s="12"/>
      <c r="P402" s="12"/>
      <c r="Q402" s="12"/>
      <c r="R402" s="12"/>
      <c r="S402" s="12"/>
    </row>
    <row r="403" spans="1:19" ht="13.5">
      <c r="A403" s="93"/>
      <c r="C403" s="12"/>
      <c r="D403" s="12"/>
      <c r="E403" s="12"/>
      <c r="F403" s="12"/>
      <c r="G403" s="12"/>
      <c r="H403" s="12"/>
      <c r="I403" s="12"/>
      <c r="J403" s="12"/>
      <c r="K403" s="91"/>
      <c r="L403" s="91"/>
      <c r="M403" s="12"/>
      <c r="N403" s="12"/>
      <c r="O403" s="12"/>
      <c r="P403" s="12"/>
      <c r="Q403" s="12"/>
      <c r="R403" s="12"/>
      <c r="S403" s="12"/>
    </row>
    <row r="404" spans="1:19" ht="13.5">
      <c r="A404" s="93"/>
      <c r="C404" s="12"/>
      <c r="D404" s="12"/>
      <c r="E404" s="12"/>
      <c r="F404" s="12"/>
      <c r="G404" s="12"/>
      <c r="H404" s="12"/>
      <c r="I404" s="12"/>
      <c r="J404" s="12"/>
      <c r="K404" s="91"/>
      <c r="L404" s="91"/>
      <c r="M404" s="12"/>
      <c r="N404" s="12"/>
      <c r="O404" s="12"/>
      <c r="P404" s="12"/>
      <c r="Q404" s="12"/>
      <c r="R404" s="12"/>
      <c r="S404" s="12"/>
    </row>
    <row r="405" spans="1:19" ht="13.5">
      <c r="A405" s="93"/>
      <c r="C405" s="12"/>
      <c r="D405" s="12"/>
      <c r="E405" s="12"/>
      <c r="F405" s="12"/>
      <c r="G405" s="12"/>
      <c r="H405" s="12"/>
      <c r="I405" s="12"/>
      <c r="J405" s="12"/>
      <c r="K405" s="91"/>
      <c r="L405" s="91"/>
      <c r="M405" s="12"/>
      <c r="N405" s="12"/>
      <c r="O405" s="12"/>
      <c r="P405" s="12"/>
      <c r="Q405" s="12"/>
      <c r="R405" s="12"/>
      <c r="S405" s="12"/>
    </row>
    <row r="406" spans="1:19" ht="13.5">
      <c r="A406" s="93"/>
      <c r="C406" s="12"/>
      <c r="D406" s="12"/>
      <c r="E406" s="12"/>
      <c r="F406" s="12"/>
      <c r="G406" s="12"/>
      <c r="H406" s="12"/>
      <c r="I406" s="12"/>
      <c r="J406" s="12"/>
      <c r="K406" s="91"/>
      <c r="L406" s="91"/>
      <c r="M406" s="12"/>
      <c r="N406" s="12"/>
      <c r="O406" s="12"/>
      <c r="P406" s="12"/>
      <c r="Q406" s="12"/>
      <c r="R406" s="12"/>
      <c r="S406" s="12"/>
    </row>
    <row r="407" spans="1:19" ht="13.5">
      <c r="A407" s="93"/>
      <c r="C407" s="12"/>
      <c r="D407" s="12"/>
      <c r="E407" s="12"/>
      <c r="F407" s="12"/>
      <c r="G407" s="12"/>
      <c r="H407" s="12"/>
      <c r="I407" s="12"/>
      <c r="J407" s="12"/>
      <c r="K407" s="91"/>
      <c r="L407" s="91"/>
      <c r="M407" s="12"/>
      <c r="N407" s="12"/>
      <c r="O407" s="12"/>
      <c r="P407" s="12"/>
      <c r="Q407" s="12"/>
      <c r="R407" s="12"/>
      <c r="S407" s="12"/>
    </row>
    <row r="408" spans="1:19" ht="13.5">
      <c r="A408" s="93"/>
      <c r="C408" s="12"/>
      <c r="D408" s="12"/>
      <c r="E408" s="12"/>
      <c r="F408" s="12"/>
      <c r="G408" s="12"/>
      <c r="H408" s="12"/>
      <c r="I408" s="12"/>
      <c r="J408" s="12"/>
      <c r="K408" s="91"/>
      <c r="L408" s="91"/>
      <c r="M408" s="12"/>
      <c r="N408" s="12"/>
      <c r="O408" s="12"/>
      <c r="P408" s="12"/>
      <c r="Q408" s="12"/>
      <c r="R408" s="12"/>
      <c r="S408" s="12"/>
    </row>
    <row r="409" spans="1:19" ht="13.5">
      <c r="A409" s="93"/>
      <c r="C409" s="12"/>
      <c r="D409" s="12"/>
      <c r="E409" s="12"/>
      <c r="F409" s="12"/>
      <c r="G409" s="12"/>
      <c r="H409" s="12"/>
      <c r="I409" s="12"/>
      <c r="J409" s="12"/>
      <c r="K409" s="91"/>
      <c r="L409" s="91"/>
      <c r="M409" s="12"/>
      <c r="N409" s="12"/>
      <c r="O409" s="12"/>
      <c r="P409" s="12"/>
      <c r="Q409" s="12"/>
      <c r="R409" s="12"/>
      <c r="S409" s="12"/>
    </row>
    <row r="410" spans="1:19" ht="13.5">
      <c r="A410" s="93"/>
      <c r="C410" s="12"/>
      <c r="D410" s="12"/>
      <c r="E410" s="12"/>
      <c r="F410" s="12"/>
      <c r="G410" s="12"/>
      <c r="H410" s="12"/>
      <c r="I410" s="12"/>
      <c r="J410" s="12"/>
      <c r="K410" s="91"/>
      <c r="L410" s="91"/>
      <c r="M410" s="12"/>
      <c r="N410" s="12"/>
      <c r="O410" s="12"/>
      <c r="P410" s="12"/>
      <c r="Q410" s="12"/>
      <c r="R410" s="12"/>
      <c r="S410" s="12"/>
    </row>
    <row r="411" spans="1:19" ht="13.5">
      <c r="A411" s="93"/>
      <c r="C411" s="12"/>
      <c r="D411" s="12"/>
      <c r="E411" s="12"/>
      <c r="F411" s="12"/>
      <c r="G411" s="12"/>
      <c r="H411" s="12"/>
      <c r="I411" s="12"/>
      <c r="J411" s="12"/>
      <c r="K411" s="91"/>
      <c r="L411" s="91"/>
      <c r="M411" s="12"/>
      <c r="N411" s="12"/>
      <c r="O411" s="12"/>
      <c r="P411" s="12"/>
      <c r="Q411" s="12"/>
      <c r="R411" s="12"/>
      <c r="S411" s="12"/>
    </row>
    <row r="412" spans="1:19" ht="13.5">
      <c r="A412" s="93"/>
      <c r="C412" s="12"/>
      <c r="D412" s="12"/>
      <c r="E412" s="12"/>
      <c r="F412" s="12"/>
      <c r="G412" s="12"/>
      <c r="H412" s="12"/>
      <c r="I412" s="12"/>
      <c r="J412" s="12"/>
      <c r="K412" s="91"/>
      <c r="L412" s="91"/>
      <c r="M412" s="12"/>
      <c r="N412" s="12"/>
      <c r="O412" s="12"/>
      <c r="P412" s="12"/>
      <c r="Q412" s="12"/>
      <c r="R412" s="12"/>
      <c r="S412" s="12"/>
    </row>
    <row r="413" spans="1:19" ht="13.5">
      <c r="A413" s="93"/>
      <c r="C413" s="12"/>
      <c r="D413" s="12"/>
      <c r="E413" s="12"/>
      <c r="F413" s="12"/>
      <c r="G413" s="12"/>
      <c r="H413" s="12"/>
      <c r="I413" s="12"/>
      <c r="J413" s="12"/>
      <c r="K413" s="91"/>
      <c r="L413" s="91"/>
      <c r="M413" s="12"/>
      <c r="N413" s="12"/>
      <c r="O413" s="12"/>
      <c r="P413" s="12"/>
      <c r="Q413" s="12"/>
      <c r="R413" s="12"/>
      <c r="S413" s="12"/>
    </row>
    <row r="414" spans="1:19" ht="13.5">
      <c r="A414" s="93"/>
      <c r="C414" s="12"/>
      <c r="D414" s="12"/>
      <c r="E414" s="12"/>
      <c r="F414" s="12"/>
      <c r="G414" s="12"/>
      <c r="H414" s="12"/>
      <c r="I414" s="12"/>
      <c r="J414" s="12"/>
      <c r="K414" s="91"/>
      <c r="L414" s="91"/>
      <c r="M414" s="12"/>
      <c r="N414" s="12"/>
      <c r="O414" s="12"/>
      <c r="P414" s="12"/>
      <c r="Q414" s="12"/>
      <c r="R414" s="12"/>
      <c r="S414" s="12"/>
    </row>
    <row r="415" spans="1:19" ht="13.5">
      <c r="A415" s="93"/>
      <c r="C415" s="12"/>
      <c r="D415" s="12"/>
      <c r="E415" s="12"/>
      <c r="F415" s="12"/>
      <c r="G415" s="12"/>
      <c r="H415" s="12"/>
      <c r="I415" s="12"/>
      <c r="J415" s="12"/>
      <c r="K415" s="91"/>
      <c r="L415" s="91"/>
      <c r="M415" s="12"/>
      <c r="N415" s="12"/>
      <c r="O415" s="12"/>
      <c r="P415" s="12"/>
      <c r="Q415" s="12"/>
      <c r="R415" s="12"/>
      <c r="S415" s="12"/>
    </row>
    <row r="416" spans="1:19" ht="13.5">
      <c r="A416" s="93"/>
      <c r="C416" s="12"/>
      <c r="D416" s="12"/>
      <c r="E416" s="12"/>
      <c r="F416" s="12"/>
      <c r="G416" s="12"/>
      <c r="H416" s="12"/>
      <c r="I416" s="12"/>
      <c r="J416" s="12"/>
      <c r="K416" s="91"/>
      <c r="L416" s="91"/>
      <c r="M416" s="12"/>
      <c r="N416" s="12"/>
      <c r="O416" s="12"/>
      <c r="P416" s="12"/>
      <c r="Q416" s="12"/>
      <c r="R416" s="12"/>
      <c r="S416" s="12"/>
    </row>
    <row r="417" spans="1:19" ht="13.5">
      <c r="A417" s="93"/>
      <c r="C417" s="12"/>
      <c r="D417" s="12"/>
      <c r="E417" s="12"/>
      <c r="F417" s="12"/>
      <c r="G417" s="12"/>
      <c r="H417" s="12"/>
      <c r="I417" s="12"/>
      <c r="J417" s="12"/>
      <c r="K417" s="91"/>
      <c r="L417" s="91"/>
      <c r="M417" s="12"/>
      <c r="N417" s="12"/>
      <c r="O417" s="12"/>
      <c r="P417" s="12"/>
      <c r="Q417" s="12"/>
      <c r="R417" s="12"/>
      <c r="S417" s="12"/>
    </row>
    <row r="418" spans="1:19" ht="13.5">
      <c r="A418" s="93"/>
      <c r="C418" s="12"/>
      <c r="D418" s="12"/>
      <c r="E418" s="12"/>
      <c r="F418" s="12"/>
      <c r="G418" s="12"/>
      <c r="H418" s="12"/>
      <c r="I418" s="12"/>
      <c r="J418" s="12"/>
      <c r="K418" s="91"/>
      <c r="L418" s="91"/>
      <c r="M418" s="12"/>
      <c r="N418" s="12"/>
      <c r="O418" s="12"/>
      <c r="P418" s="12"/>
      <c r="Q418" s="12"/>
      <c r="R418" s="12"/>
      <c r="S418" s="12"/>
    </row>
    <row r="419" spans="1:19" ht="13.5">
      <c r="A419" s="93"/>
      <c r="C419" s="12"/>
      <c r="D419" s="12"/>
      <c r="E419" s="12"/>
      <c r="F419" s="12"/>
      <c r="G419" s="12"/>
      <c r="H419" s="12"/>
      <c r="I419" s="12"/>
      <c r="J419" s="12"/>
      <c r="K419" s="91"/>
      <c r="L419" s="91"/>
      <c r="M419" s="12"/>
      <c r="N419" s="12"/>
      <c r="O419" s="12"/>
      <c r="P419" s="12"/>
      <c r="Q419" s="12"/>
      <c r="R419" s="12"/>
      <c r="S419" s="12"/>
    </row>
    <row r="420" spans="1:19" ht="13.5">
      <c r="A420" s="93"/>
      <c r="C420" s="12"/>
      <c r="D420" s="12"/>
      <c r="E420" s="12"/>
      <c r="F420" s="12"/>
      <c r="G420" s="12"/>
      <c r="H420" s="12"/>
      <c r="I420" s="12"/>
      <c r="J420" s="12"/>
      <c r="K420" s="91"/>
      <c r="L420" s="91"/>
      <c r="M420" s="12"/>
      <c r="N420" s="12"/>
      <c r="O420" s="12"/>
      <c r="P420" s="12"/>
      <c r="Q420" s="12"/>
      <c r="R420" s="12"/>
      <c r="S420" s="12"/>
    </row>
    <row r="421" spans="1:19" ht="13.5">
      <c r="A421" s="93"/>
      <c r="C421" s="12"/>
      <c r="D421" s="12"/>
      <c r="E421" s="12"/>
      <c r="F421" s="12"/>
      <c r="G421" s="12"/>
      <c r="H421" s="12"/>
      <c r="I421" s="12"/>
      <c r="J421" s="12"/>
      <c r="K421" s="91"/>
      <c r="L421" s="91"/>
      <c r="M421" s="12"/>
      <c r="N421" s="12"/>
      <c r="O421" s="12"/>
      <c r="P421" s="12"/>
      <c r="Q421" s="12"/>
      <c r="R421" s="12"/>
      <c r="S421" s="12"/>
    </row>
    <row r="422" spans="1:19" ht="13.5">
      <c r="A422" s="93"/>
      <c r="C422" s="12"/>
      <c r="D422" s="12"/>
      <c r="E422" s="12"/>
      <c r="F422" s="12"/>
      <c r="G422" s="12"/>
      <c r="H422" s="12"/>
      <c r="I422" s="12"/>
      <c r="J422" s="12"/>
      <c r="K422" s="91"/>
      <c r="L422" s="91"/>
      <c r="M422" s="12"/>
      <c r="N422" s="12"/>
      <c r="O422" s="12"/>
      <c r="P422" s="12"/>
      <c r="Q422" s="12"/>
      <c r="R422" s="12"/>
      <c r="S422" s="12"/>
    </row>
    <row r="423" spans="1:19" ht="13.5">
      <c r="A423" s="93"/>
      <c r="C423" s="12"/>
      <c r="D423" s="12"/>
      <c r="E423" s="12"/>
      <c r="F423" s="12"/>
      <c r="G423" s="12"/>
      <c r="H423" s="12"/>
      <c r="I423" s="12"/>
      <c r="J423" s="12"/>
      <c r="K423" s="91"/>
      <c r="L423" s="91"/>
      <c r="M423" s="12"/>
      <c r="N423" s="12"/>
      <c r="O423" s="12"/>
      <c r="P423" s="12"/>
      <c r="Q423" s="12"/>
      <c r="R423" s="12"/>
      <c r="S423" s="12"/>
    </row>
    <row r="424" spans="1:19" ht="13.5">
      <c r="A424" s="93"/>
      <c r="C424" s="12"/>
      <c r="D424" s="12"/>
      <c r="E424" s="12"/>
      <c r="F424" s="12"/>
      <c r="G424" s="12"/>
      <c r="H424" s="12"/>
      <c r="I424" s="12"/>
      <c r="J424" s="12"/>
      <c r="K424" s="91"/>
      <c r="L424" s="91"/>
      <c r="M424" s="12"/>
      <c r="N424" s="12"/>
      <c r="O424" s="12"/>
      <c r="P424" s="12"/>
      <c r="Q424" s="12"/>
      <c r="R424" s="12"/>
      <c r="S424" s="12"/>
    </row>
    <row r="425" spans="1:19" ht="13.5">
      <c r="A425" s="93"/>
      <c r="C425" s="12"/>
      <c r="D425" s="12"/>
      <c r="E425" s="12"/>
      <c r="F425" s="12"/>
      <c r="G425" s="12"/>
      <c r="H425" s="12"/>
      <c r="I425" s="12"/>
      <c r="J425" s="12"/>
      <c r="K425" s="91"/>
      <c r="L425" s="91"/>
      <c r="M425" s="12"/>
      <c r="N425" s="12"/>
      <c r="O425" s="12"/>
      <c r="P425" s="12"/>
      <c r="Q425" s="12"/>
      <c r="R425" s="12"/>
      <c r="S425" s="12"/>
    </row>
    <row r="426" spans="1:19" ht="13.5">
      <c r="A426" s="93"/>
      <c r="C426" s="12"/>
      <c r="D426" s="12"/>
      <c r="E426" s="12"/>
      <c r="F426" s="12"/>
      <c r="G426" s="12"/>
      <c r="H426" s="12"/>
      <c r="I426" s="12"/>
      <c r="J426" s="12"/>
      <c r="K426" s="91"/>
      <c r="L426" s="91"/>
      <c r="M426" s="12"/>
      <c r="N426" s="12"/>
      <c r="O426" s="12"/>
      <c r="P426" s="12"/>
      <c r="Q426" s="12"/>
      <c r="R426" s="12"/>
      <c r="S426" s="12"/>
    </row>
    <row r="427" spans="1:19" ht="13.5">
      <c r="A427" s="93"/>
      <c r="C427" s="12"/>
      <c r="D427" s="12"/>
      <c r="E427" s="12"/>
      <c r="F427" s="12"/>
      <c r="G427" s="12"/>
      <c r="H427" s="12"/>
      <c r="I427" s="12"/>
      <c r="J427" s="12"/>
      <c r="K427" s="91"/>
      <c r="L427" s="91"/>
      <c r="M427" s="12"/>
      <c r="N427" s="12"/>
      <c r="O427" s="12"/>
      <c r="P427" s="12"/>
      <c r="Q427" s="12"/>
      <c r="R427" s="12"/>
      <c r="S427" s="12"/>
    </row>
    <row r="428" spans="1:19" ht="13.5">
      <c r="A428" s="93"/>
      <c r="C428" s="12"/>
      <c r="D428" s="12"/>
      <c r="E428" s="12"/>
      <c r="F428" s="12"/>
      <c r="G428" s="12"/>
      <c r="H428" s="12"/>
      <c r="I428" s="12"/>
      <c r="J428" s="12"/>
      <c r="K428" s="91"/>
      <c r="L428" s="91"/>
      <c r="M428" s="12"/>
      <c r="N428" s="12"/>
      <c r="O428" s="12"/>
      <c r="P428" s="12"/>
      <c r="Q428" s="12"/>
      <c r="R428" s="12"/>
      <c r="S428" s="12"/>
    </row>
    <row r="429" spans="1:19" ht="13.5">
      <c r="A429" s="93"/>
      <c r="C429" s="12"/>
      <c r="D429" s="12"/>
      <c r="E429" s="12"/>
      <c r="F429" s="12"/>
      <c r="G429" s="12"/>
      <c r="H429" s="12"/>
      <c r="I429" s="12"/>
      <c r="J429" s="12"/>
      <c r="K429" s="91"/>
      <c r="L429" s="91"/>
      <c r="M429" s="12"/>
      <c r="N429" s="12"/>
      <c r="O429" s="12"/>
      <c r="P429" s="12"/>
      <c r="Q429" s="12"/>
      <c r="R429" s="12"/>
      <c r="S429" s="12"/>
    </row>
    <row r="430" spans="1:19" ht="13.5">
      <c r="A430" s="93"/>
      <c r="C430" s="12"/>
      <c r="D430" s="12"/>
      <c r="E430" s="12"/>
      <c r="F430" s="12"/>
      <c r="G430" s="12"/>
      <c r="H430" s="12"/>
      <c r="I430" s="12"/>
      <c r="J430" s="12"/>
      <c r="K430" s="91"/>
      <c r="L430" s="91"/>
      <c r="M430" s="12"/>
      <c r="N430" s="12"/>
      <c r="O430" s="12"/>
      <c r="P430" s="12"/>
      <c r="Q430" s="12"/>
      <c r="R430" s="12"/>
      <c r="S430" s="12"/>
    </row>
    <row r="431" spans="1:19" ht="13.5">
      <c r="A431" s="93"/>
      <c r="C431" s="12"/>
      <c r="D431" s="12"/>
      <c r="E431" s="12"/>
      <c r="F431" s="12"/>
      <c r="G431" s="12"/>
      <c r="H431" s="12"/>
      <c r="I431" s="12"/>
      <c r="J431" s="12"/>
      <c r="K431" s="91"/>
      <c r="L431" s="91"/>
      <c r="M431" s="12"/>
      <c r="N431" s="12"/>
      <c r="O431" s="12"/>
      <c r="P431" s="12"/>
      <c r="Q431" s="12"/>
      <c r="R431" s="12"/>
      <c r="S431" s="12"/>
    </row>
    <row r="432" spans="1:19" ht="13.5">
      <c r="A432" s="93"/>
      <c r="C432" s="12"/>
      <c r="D432" s="12"/>
      <c r="E432" s="12"/>
      <c r="F432" s="12"/>
      <c r="G432" s="12"/>
      <c r="H432" s="12"/>
      <c r="I432" s="12"/>
      <c r="J432" s="12"/>
      <c r="K432" s="91"/>
      <c r="L432" s="91"/>
      <c r="M432" s="12"/>
      <c r="N432" s="12"/>
      <c r="O432" s="12"/>
      <c r="P432" s="12"/>
      <c r="Q432" s="12"/>
      <c r="R432" s="12"/>
      <c r="S432" s="12"/>
    </row>
    <row r="433" spans="1:19" ht="13.5">
      <c r="A433" s="93"/>
      <c r="C433" s="12"/>
      <c r="D433" s="12"/>
      <c r="E433" s="12"/>
      <c r="F433" s="12"/>
      <c r="G433" s="12"/>
      <c r="H433" s="12"/>
      <c r="I433" s="12"/>
      <c r="J433" s="12"/>
      <c r="K433" s="91"/>
      <c r="L433" s="91"/>
      <c r="M433" s="12"/>
      <c r="N433" s="12"/>
      <c r="O433" s="12"/>
      <c r="P433" s="12"/>
      <c r="Q433" s="12"/>
      <c r="R433" s="12"/>
      <c r="S433" s="12"/>
    </row>
    <row r="434" spans="1:19" ht="13.5">
      <c r="A434" s="93"/>
      <c r="C434" s="12"/>
      <c r="D434" s="12"/>
      <c r="E434" s="12"/>
      <c r="F434" s="12"/>
      <c r="G434" s="12"/>
      <c r="H434" s="12"/>
      <c r="I434" s="12"/>
      <c r="J434" s="12"/>
      <c r="K434" s="91"/>
      <c r="L434" s="91"/>
      <c r="M434" s="12"/>
      <c r="N434" s="12"/>
      <c r="O434" s="12"/>
      <c r="P434" s="12"/>
      <c r="Q434" s="12"/>
      <c r="R434" s="12"/>
      <c r="S434" s="12"/>
    </row>
    <row r="435" spans="1:19" ht="13.5">
      <c r="A435" s="93"/>
      <c r="C435" s="12"/>
      <c r="D435" s="12"/>
      <c r="E435" s="12"/>
      <c r="F435" s="12"/>
      <c r="G435" s="12"/>
      <c r="H435" s="12"/>
      <c r="I435" s="12"/>
      <c r="J435" s="12"/>
      <c r="K435" s="91"/>
      <c r="L435" s="91"/>
      <c r="M435" s="12"/>
      <c r="N435" s="12"/>
      <c r="O435" s="12"/>
      <c r="P435" s="12"/>
      <c r="Q435" s="12"/>
      <c r="R435" s="12"/>
      <c r="S435" s="12"/>
    </row>
    <row r="436" spans="1:19" ht="13.5">
      <c r="A436" s="93"/>
      <c r="C436" s="12"/>
      <c r="D436" s="12"/>
      <c r="E436" s="12"/>
      <c r="F436" s="12"/>
      <c r="G436" s="12"/>
      <c r="H436" s="12"/>
      <c r="I436" s="12"/>
      <c r="J436" s="12"/>
      <c r="K436" s="91"/>
      <c r="L436" s="91"/>
      <c r="M436" s="12"/>
      <c r="N436" s="12"/>
      <c r="O436" s="12"/>
      <c r="P436" s="12"/>
      <c r="Q436" s="12"/>
      <c r="R436" s="12"/>
      <c r="S436" s="12"/>
    </row>
    <row r="437" spans="1:19" ht="13.5">
      <c r="A437" s="93"/>
      <c r="C437" s="12"/>
      <c r="D437" s="12"/>
      <c r="E437" s="12"/>
      <c r="F437" s="12"/>
      <c r="G437" s="12"/>
      <c r="H437" s="12"/>
      <c r="I437" s="12"/>
      <c r="J437" s="12"/>
      <c r="K437" s="91"/>
      <c r="L437" s="91"/>
      <c r="M437" s="12"/>
      <c r="N437" s="12"/>
      <c r="O437" s="12"/>
      <c r="P437" s="12"/>
      <c r="Q437" s="12"/>
      <c r="R437" s="12"/>
      <c r="S437" s="12"/>
    </row>
    <row r="438" spans="1:19" ht="13.5">
      <c r="A438" s="93"/>
      <c r="C438" s="12"/>
      <c r="D438" s="12"/>
      <c r="E438" s="12"/>
      <c r="F438" s="12"/>
      <c r="G438" s="12"/>
      <c r="H438" s="12"/>
      <c r="I438" s="12"/>
      <c r="J438" s="12"/>
      <c r="K438" s="91"/>
      <c r="L438" s="91"/>
      <c r="M438" s="12"/>
      <c r="N438" s="12"/>
      <c r="O438" s="12"/>
      <c r="P438" s="12"/>
      <c r="Q438" s="12"/>
      <c r="R438" s="12"/>
      <c r="S438" s="12"/>
    </row>
    <row r="439" spans="1:19" ht="13.5">
      <c r="A439" s="93"/>
      <c r="C439" s="12"/>
      <c r="D439" s="12"/>
      <c r="E439" s="12"/>
      <c r="F439" s="12"/>
      <c r="G439" s="12"/>
      <c r="H439" s="12"/>
      <c r="I439" s="12"/>
      <c r="J439" s="12"/>
      <c r="K439" s="91"/>
      <c r="L439" s="91"/>
      <c r="M439" s="12"/>
      <c r="N439" s="12"/>
      <c r="O439" s="12"/>
      <c r="P439" s="12"/>
      <c r="Q439" s="12"/>
      <c r="R439" s="12"/>
      <c r="S439" s="12"/>
    </row>
    <row r="440" spans="1:19" ht="13.5">
      <c r="A440" s="93"/>
      <c r="C440" s="12"/>
      <c r="D440" s="12"/>
      <c r="E440" s="12"/>
      <c r="F440" s="12"/>
      <c r="G440" s="12"/>
      <c r="H440" s="12"/>
      <c r="I440" s="12"/>
      <c r="J440" s="12"/>
      <c r="K440" s="91"/>
      <c r="L440" s="91"/>
      <c r="M440" s="12"/>
      <c r="N440" s="12"/>
      <c r="O440" s="12"/>
      <c r="P440" s="12"/>
      <c r="Q440" s="12"/>
      <c r="R440" s="12"/>
      <c r="S440" s="12"/>
    </row>
    <row r="441" spans="1:19" ht="13.5">
      <c r="A441" s="93"/>
      <c r="C441" s="12"/>
      <c r="D441" s="12"/>
      <c r="E441" s="12"/>
      <c r="F441" s="12"/>
      <c r="G441" s="12"/>
      <c r="H441" s="12"/>
      <c r="I441" s="12"/>
      <c r="J441" s="12"/>
      <c r="K441" s="91"/>
      <c r="L441" s="91"/>
      <c r="M441" s="12"/>
      <c r="N441" s="12"/>
      <c r="O441" s="12"/>
      <c r="P441" s="12"/>
      <c r="Q441" s="12"/>
      <c r="R441" s="12"/>
      <c r="S441" s="12"/>
    </row>
    <row r="442" spans="1:19" ht="13.5">
      <c r="A442" s="93"/>
      <c r="C442" s="12"/>
      <c r="D442" s="12"/>
      <c r="E442" s="12"/>
      <c r="F442" s="12"/>
      <c r="G442" s="12"/>
      <c r="H442" s="12"/>
      <c r="I442" s="12"/>
      <c r="J442" s="12"/>
      <c r="K442" s="91"/>
      <c r="L442" s="91"/>
      <c r="M442" s="12"/>
      <c r="N442" s="12"/>
      <c r="O442" s="12"/>
      <c r="P442" s="12"/>
      <c r="Q442" s="12"/>
      <c r="R442" s="12"/>
      <c r="S442" s="12"/>
    </row>
    <row r="443" spans="1:19" ht="13.5">
      <c r="A443" s="93"/>
      <c r="C443" s="12"/>
      <c r="D443" s="12"/>
      <c r="E443" s="12"/>
      <c r="F443" s="12"/>
      <c r="G443" s="12"/>
      <c r="H443" s="12"/>
      <c r="I443" s="12"/>
      <c r="J443" s="12"/>
      <c r="K443" s="91"/>
      <c r="L443" s="91"/>
      <c r="M443" s="12"/>
      <c r="N443" s="12"/>
      <c r="O443" s="12"/>
      <c r="P443" s="12"/>
      <c r="Q443" s="12"/>
      <c r="R443" s="12"/>
      <c r="S443" s="12"/>
    </row>
    <row r="444" spans="1:19" ht="13.5">
      <c r="A444" s="93"/>
      <c r="C444" s="12"/>
      <c r="D444" s="12"/>
      <c r="E444" s="12"/>
      <c r="F444" s="12"/>
      <c r="G444" s="12"/>
      <c r="H444" s="12"/>
      <c r="I444" s="12"/>
      <c r="J444" s="12"/>
      <c r="K444" s="91"/>
      <c r="L444" s="91"/>
      <c r="M444" s="12"/>
      <c r="N444" s="12"/>
      <c r="O444" s="12"/>
      <c r="P444" s="12"/>
      <c r="Q444" s="12"/>
      <c r="R444" s="12"/>
      <c r="S444" s="12"/>
    </row>
    <row r="445" spans="1:19" ht="13.5">
      <c r="A445" s="93"/>
      <c r="C445" s="12"/>
      <c r="D445" s="12"/>
      <c r="E445" s="12"/>
      <c r="F445" s="12"/>
      <c r="G445" s="12"/>
      <c r="H445" s="12"/>
      <c r="I445" s="12"/>
      <c r="J445" s="12"/>
      <c r="K445" s="91"/>
      <c r="L445" s="91"/>
      <c r="M445" s="12"/>
      <c r="N445" s="12"/>
      <c r="O445" s="12"/>
      <c r="P445" s="12"/>
      <c r="Q445" s="12"/>
      <c r="R445" s="12"/>
      <c r="S445" s="12"/>
    </row>
    <row r="446" spans="1:19" ht="13.5">
      <c r="A446" s="93"/>
      <c r="C446" s="12"/>
      <c r="D446" s="12"/>
      <c r="E446" s="12"/>
      <c r="F446" s="12"/>
      <c r="G446" s="12"/>
      <c r="H446" s="12"/>
      <c r="I446" s="12"/>
      <c r="J446" s="12"/>
      <c r="K446" s="91"/>
      <c r="L446" s="91"/>
      <c r="M446" s="12"/>
      <c r="N446" s="12"/>
      <c r="O446" s="12"/>
      <c r="P446" s="12"/>
      <c r="Q446" s="12"/>
      <c r="R446" s="12"/>
      <c r="S446" s="12"/>
    </row>
    <row r="447" spans="1:19" ht="13.5">
      <c r="A447" s="93"/>
      <c r="C447" s="12"/>
      <c r="D447" s="12"/>
      <c r="E447" s="12"/>
      <c r="F447" s="12"/>
      <c r="G447" s="12"/>
      <c r="H447" s="12"/>
      <c r="I447" s="12"/>
      <c r="J447" s="12"/>
      <c r="K447" s="91"/>
      <c r="L447" s="91"/>
      <c r="M447" s="12"/>
      <c r="N447" s="12"/>
      <c r="O447" s="12"/>
      <c r="P447" s="12"/>
      <c r="Q447" s="12"/>
      <c r="R447" s="12"/>
      <c r="S447" s="12"/>
    </row>
    <row r="448" spans="1:19" ht="13.5">
      <c r="A448" s="93"/>
      <c r="C448" s="12"/>
      <c r="D448" s="12"/>
      <c r="E448" s="12"/>
      <c r="F448" s="12"/>
      <c r="G448" s="12"/>
      <c r="H448" s="12"/>
      <c r="I448" s="12"/>
      <c r="J448" s="12"/>
      <c r="K448" s="91"/>
      <c r="L448" s="91"/>
      <c r="M448" s="12"/>
      <c r="N448" s="12"/>
      <c r="O448" s="12"/>
      <c r="P448" s="12"/>
      <c r="Q448" s="12"/>
      <c r="R448" s="12"/>
      <c r="S448" s="12"/>
    </row>
    <row r="449" spans="1:19" ht="13.5">
      <c r="A449" s="93"/>
      <c r="C449" s="12"/>
      <c r="D449" s="12"/>
      <c r="E449" s="12"/>
      <c r="F449" s="12"/>
      <c r="G449" s="12"/>
      <c r="H449" s="12"/>
      <c r="I449" s="12"/>
      <c r="J449" s="12"/>
      <c r="K449" s="91"/>
      <c r="L449" s="91"/>
      <c r="M449" s="12"/>
      <c r="N449" s="12"/>
      <c r="O449" s="12"/>
      <c r="P449" s="12"/>
      <c r="Q449" s="12"/>
      <c r="R449" s="12"/>
      <c r="S449" s="12"/>
    </row>
    <row r="450" spans="1:19" ht="13.5">
      <c r="A450" s="93"/>
      <c r="C450" s="12"/>
      <c r="D450" s="12"/>
      <c r="E450" s="12"/>
      <c r="F450" s="12"/>
      <c r="G450" s="12"/>
      <c r="H450" s="12"/>
      <c r="I450" s="12"/>
      <c r="J450" s="12"/>
      <c r="K450" s="91"/>
      <c r="L450" s="91"/>
      <c r="M450" s="12"/>
      <c r="N450" s="12"/>
      <c r="O450" s="12"/>
      <c r="P450" s="12"/>
      <c r="Q450" s="12"/>
      <c r="R450" s="12"/>
      <c r="S450" s="12"/>
    </row>
    <row r="451" spans="1:19" ht="13.5">
      <c r="A451" s="93"/>
      <c r="C451" s="12"/>
      <c r="D451" s="12"/>
      <c r="E451" s="12"/>
      <c r="F451" s="12"/>
      <c r="G451" s="12"/>
      <c r="H451" s="12"/>
      <c r="I451" s="12"/>
      <c r="J451" s="12"/>
      <c r="K451" s="91"/>
      <c r="L451" s="91"/>
      <c r="M451" s="12"/>
      <c r="N451" s="12"/>
      <c r="O451" s="12"/>
      <c r="P451" s="12"/>
      <c r="Q451" s="12"/>
      <c r="R451" s="12"/>
      <c r="S451" s="12"/>
    </row>
    <row r="452" spans="1:19" ht="13.5">
      <c r="A452" s="93"/>
      <c r="C452" s="12"/>
      <c r="D452" s="12"/>
      <c r="E452" s="12"/>
      <c r="F452" s="12"/>
      <c r="G452" s="12"/>
      <c r="H452" s="12"/>
      <c r="I452" s="12"/>
      <c r="J452" s="12"/>
      <c r="K452" s="91"/>
      <c r="L452" s="91"/>
      <c r="M452" s="12"/>
      <c r="N452" s="12"/>
      <c r="O452" s="12"/>
      <c r="P452" s="12"/>
      <c r="Q452" s="12"/>
      <c r="R452" s="12"/>
      <c r="S452" s="12"/>
    </row>
    <row r="453" spans="1:19" ht="13.5">
      <c r="A453" s="93"/>
      <c r="C453" s="12"/>
      <c r="D453" s="12"/>
      <c r="E453" s="12"/>
      <c r="F453" s="12"/>
      <c r="G453" s="12"/>
      <c r="H453" s="12"/>
      <c r="I453" s="12"/>
      <c r="J453" s="12"/>
      <c r="K453" s="91"/>
      <c r="L453" s="91"/>
      <c r="M453" s="12"/>
      <c r="N453" s="12"/>
      <c r="O453" s="12"/>
      <c r="P453" s="12"/>
      <c r="Q453" s="12"/>
      <c r="R453" s="12"/>
      <c r="S453" s="12"/>
    </row>
    <row r="454" spans="1:19" ht="13.5">
      <c r="A454" s="93"/>
      <c r="C454" s="12"/>
      <c r="D454" s="12"/>
      <c r="E454" s="12"/>
      <c r="F454" s="12"/>
      <c r="G454" s="12"/>
      <c r="H454" s="12"/>
      <c r="I454" s="12"/>
      <c r="J454" s="12"/>
      <c r="K454" s="91"/>
      <c r="L454" s="91"/>
      <c r="M454" s="12"/>
      <c r="N454" s="12"/>
      <c r="O454" s="12"/>
      <c r="P454" s="12"/>
      <c r="Q454" s="12"/>
      <c r="R454" s="12"/>
      <c r="S454" s="12"/>
    </row>
    <row r="455" spans="1:19" ht="13.5">
      <c r="A455" s="93"/>
      <c r="C455" s="12"/>
      <c r="D455" s="12"/>
      <c r="E455" s="12"/>
      <c r="F455" s="12"/>
      <c r="G455" s="12"/>
      <c r="H455" s="12"/>
      <c r="I455" s="12"/>
      <c r="J455" s="12"/>
      <c r="K455" s="91"/>
      <c r="L455" s="91"/>
      <c r="M455" s="12"/>
      <c r="N455" s="12"/>
      <c r="O455" s="12"/>
      <c r="P455" s="12"/>
      <c r="Q455" s="12"/>
      <c r="R455" s="12"/>
      <c r="S455" s="12"/>
    </row>
    <row r="456" spans="1:19" ht="13.5">
      <c r="A456" s="93"/>
      <c r="C456" s="12"/>
      <c r="D456" s="12"/>
      <c r="E456" s="12"/>
      <c r="F456" s="12"/>
      <c r="G456" s="12"/>
      <c r="H456" s="12"/>
      <c r="I456" s="12"/>
      <c r="J456" s="12"/>
      <c r="K456" s="91"/>
      <c r="L456" s="91"/>
      <c r="M456" s="12"/>
      <c r="N456" s="12"/>
      <c r="O456" s="12"/>
      <c r="P456" s="12"/>
      <c r="Q456" s="12"/>
      <c r="R456" s="12"/>
      <c r="S456" s="12"/>
    </row>
    <row r="457" spans="7:19" ht="13.5">
      <c r="G457" s="12"/>
      <c r="H457" s="12"/>
      <c r="I457" s="12"/>
      <c r="J457" s="12"/>
      <c r="K457" s="91"/>
      <c r="L457" s="91"/>
      <c r="M457" s="12"/>
      <c r="N457" s="12"/>
      <c r="O457" s="12"/>
      <c r="P457" s="12"/>
      <c r="Q457" s="12"/>
      <c r="R457" s="12"/>
      <c r="S457" s="12"/>
    </row>
    <row r="458" spans="7:19" ht="13.5">
      <c r="G458" s="12"/>
      <c r="H458" s="12"/>
      <c r="I458" s="12"/>
      <c r="J458" s="12"/>
      <c r="K458" s="91"/>
      <c r="L458" s="91"/>
      <c r="M458" s="12"/>
      <c r="N458" s="12"/>
      <c r="O458" s="12"/>
      <c r="P458" s="12"/>
      <c r="Q458" s="12"/>
      <c r="R458" s="12"/>
      <c r="S458" s="12"/>
    </row>
    <row r="459" spans="7:19" ht="13.5">
      <c r="G459" s="12"/>
      <c r="H459" s="12"/>
      <c r="I459" s="12"/>
      <c r="J459" s="12"/>
      <c r="K459" s="91"/>
      <c r="L459" s="91"/>
      <c r="M459" s="12"/>
      <c r="N459" s="12"/>
      <c r="O459" s="12"/>
      <c r="P459" s="12"/>
      <c r="Q459" s="12"/>
      <c r="R459" s="12"/>
      <c r="S459" s="12"/>
    </row>
    <row r="460" spans="7:19" ht="13.5">
      <c r="G460" s="12"/>
      <c r="H460" s="12"/>
      <c r="I460" s="12"/>
      <c r="J460" s="12"/>
      <c r="K460" s="91"/>
      <c r="L460" s="91"/>
      <c r="M460" s="12"/>
      <c r="N460" s="12"/>
      <c r="O460" s="12"/>
      <c r="P460" s="12"/>
      <c r="Q460" s="12"/>
      <c r="R460" s="12"/>
      <c r="S460" s="12"/>
    </row>
    <row r="461" spans="7:19" ht="13.5">
      <c r="G461" s="12"/>
      <c r="H461" s="12"/>
      <c r="I461" s="12"/>
      <c r="J461" s="12"/>
      <c r="K461" s="91"/>
      <c r="L461" s="91"/>
      <c r="M461" s="12"/>
      <c r="N461" s="12"/>
      <c r="O461" s="12"/>
      <c r="P461" s="12"/>
      <c r="Q461" s="12"/>
      <c r="R461" s="12"/>
      <c r="S461" s="12"/>
    </row>
    <row r="462" spans="7:19" ht="13.5">
      <c r="G462" s="12"/>
      <c r="H462" s="12"/>
      <c r="I462" s="12"/>
      <c r="J462" s="12"/>
      <c r="K462" s="91"/>
      <c r="L462" s="91"/>
      <c r="M462" s="12"/>
      <c r="N462" s="12"/>
      <c r="O462" s="12"/>
      <c r="P462" s="12"/>
      <c r="Q462" s="12"/>
      <c r="R462" s="12"/>
      <c r="S462" s="12"/>
    </row>
    <row r="463" spans="7:19" ht="13.5">
      <c r="G463" s="12"/>
      <c r="H463" s="12"/>
      <c r="I463" s="12"/>
      <c r="J463" s="12"/>
      <c r="K463" s="91"/>
      <c r="L463" s="91"/>
      <c r="M463" s="12"/>
      <c r="N463" s="12"/>
      <c r="O463" s="12"/>
      <c r="P463" s="12"/>
      <c r="Q463" s="12"/>
      <c r="R463" s="12"/>
      <c r="S463" s="12"/>
    </row>
    <row r="464" spans="7:19" ht="13.5">
      <c r="G464" s="12"/>
      <c r="H464" s="12"/>
      <c r="I464" s="12"/>
      <c r="J464" s="12"/>
      <c r="K464" s="91"/>
      <c r="L464" s="91"/>
      <c r="M464" s="12"/>
      <c r="N464" s="12"/>
      <c r="O464" s="12"/>
      <c r="P464" s="12"/>
      <c r="Q464" s="12"/>
      <c r="R464" s="12"/>
      <c r="S464" s="12"/>
    </row>
  </sheetData>
  <sheetProtection/>
  <mergeCells count="82">
    <mergeCell ref="B9:B13"/>
    <mergeCell ref="L12:L13"/>
    <mergeCell ref="AI12:AI13"/>
    <mergeCell ref="A9:A13"/>
    <mergeCell ref="C9:C13"/>
    <mergeCell ref="I10:I13"/>
    <mergeCell ref="F12:F13"/>
    <mergeCell ref="J11:J13"/>
    <mergeCell ref="AF11:AF13"/>
    <mergeCell ref="AC12:AC13"/>
    <mergeCell ref="A1:BE1"/>
    <mergeCell ref="A2:BE2"/>
    <mergeCell ref="AR9:AW10"/>
    <mergeCell ref="Z11:Z13"/>
    <mergeCell ref="AB11:AC11"/>
    <mergeCell ref="H10:H13"/>
    <mergeCell ref="D9:F10"/>
    <mergeCell ref="E11:F11"/>
    <mergeCell ref="B4:BE4"/>
    <mergeCell ref="A7:BE7"/>
    <mergeCell ref="A5:BE5"/>
    <mergeCell ref="I9:O9"/>
    <mergeCell ref="AB12:AB13"/>
    <mergeCell ref="AR11:AR13"/>
    <mergeCell ref="X8:BE8"/>
    <mergeCell ref="AH12:AH13"/>
    <mergeCell ref="O11:O13"/>
    <mergeCell ref="W11:W13"/>
    <mergeCell ref="AP11:AP13"/>
    <mergeCell ref="J10:O10"/>
    <mergeCell ref="G10:G13"/>
    <mergeCell ref="R9:R13"/>
    <mergeCell ref="N11:N13"/>
    <mergeCell ref="S9:X10"/>
    <mergeCell ref="K11:L11"/>
    <mergeCell ref="Z9:AE10"/>
    <mergeCell ref="AD11:AD13"/>
    <mergeCell ref="Q9:Q13"/>
    <mergeCell ref="T11:T13"/>
    <mergeCell ref="AF9:AK10"/>
    <mergeCell ref="AL11:AL13"/>
    <mergeCell ref="AG11:AG13"/>
    <mergeCell ref="AK11:AK13"/>
    <mergeCell ref="AA11:AA13"/>
    <mergeCell ref="AE11:AE13"/>
    <mergeCell ref="AU12:AU13"/>
    <mergeCell ref="AJ11:AJ13"/>
    <mergeCell ref="AH11:AI11"/>
    <mergeCell ref="U11:V11"/>
    <mergeCell ref="K12:K13"/>
    <mergeCell ref="X11:X13"/>
    <mergeCell ref="AN12:AN13"/>
    <mergeCell ref="BB11:BB13"/>
    <mergeCell ref="AL9:AQ10"/>
    <mergeCell ref="AN11:AO11"/>
    <mergeCell ref="D11:D13"/>
    <mergeCell ref="E12:E13"/>
    <mergeCell ref="P9:P13"/>
    <mergeCell ref="Y9:Y13"/>
    <mergeCell ref="S11:S13"/>
    <mergeCell ref="AO12:AO13"/>
    <mergeCell ref="AT11:AU11"/>
    <mergeCell ref="A6:BE6"/>
    <mergeCell ref="BC11:BC13"/>
    <mergeCell ref="AZ12:AZ13"/>
    <mergeCell ref="U12:U13"/>
    <mergeCell ref="V12:V13"/>
    <mergeCell ref="AS11:AS13"/>
    <mergeCell ref="AQ11:AQ13"/>
    <mergeCell ref="M11:M13"/>
    <mergeCell ref="G9:H9"/>
    <mergeCell ref="AM11:AM13"/>
    <mergeCell ref="BE9:BE13"/>
    <mergeCell ref="BD9:BD13"/>
    <mergeCell ref="AW11:AW13"/>
    <mergeCell ref="AT12:AT13"/>
    <mergeCell ref="BA12:BA13"/>
    <mergeCell ref="AX11:AX13"/>
    <mergeCell ref="AX9:BC10"/>
    <mergeCell ref="AZ11:BA11"/>
    <mergeCell ref="AV11:AV13"/>
    <mergeCell ref="AY11:AY13"/>
  </mergeCells>
  <printOptions horizontalCentered="1"/>
  <pageMargins left="0" right="0" top="0.11811023622047245" bottom="0.2362204724409449" header="0.2362204724409449" footer="0.1968503937007874"/>
  <pageSetup firstPageNumber="1" useFirstPageNumber="1" fitToHeight="0" horizontalDpi="600" verticalDpi="600" orientation="landscape" pageOrder="overThenDown" paperSize="9" scale="90" r:id="rId1"/>
  <headerFooter>
    <oddFooter>&amp;R&amp;"Times New Roman,Regular"&amp;14&amp;P</oddFooter>
  </headerFooter>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L63"/>
  <sheetViews>
    <sheetView tabSelected="1" zoomScalePageLayoutView="0" workbookViewId="0" topLeftCell="A1">
      <selection activeCell="U19" sqref="U19"/>
    </sheetView>
  </sheetViews>
  <sheetFormatPr defaultColWidth="9.140625" defaultRowHeight="15"/>
  <cols>
    <col min="1" max="1" width="3.8515625" style="252" customWidth="1"/>
    <col min="2" max="2" width="26.140625" style="251" customWidth="1"/>
    <col min="3" max="3" width="7.140625" style="252" hidden="1" customWidth="1"/>
    <col min="4" max="4" width="10.57421875" style="251" customWidth="1"/>
    <col min="5" max="6" width="9.8515625" style="251" customWidth="1"/>
    <col min="7" max="7" width="10.140625" style="251" customWidth="1"/>
    <col min="8" max="8" width="9.7109375" style="251" customWidth="1"/>
    <col min="9" max="9" width="8.7109375" style="251" customWidth="1"/>
    <col min="10" max="10" width="10.00390625" style="251" bestFit="1" customWidth="1"/>
    <col min="11" max="11" width="11.140625" style="251" customWidth="1"/>
    <col min="12" max="12" width="11.421875" style="251" customWidth="1"/>
    <col min="13" max="13" width="10.140625" style="251" bestFit="1" customWidth="1"/>
    <col min="14" max="14" width="8.7109375" style="251" customWidth="1"/>
    <col min="15" max="15" width="8.8515625" style="251" customWidth="1"/>
    <col min="16" max="16" width="12.00390625" style="251" customWidth="1"/>
    <col min="17" max="17" width="7.140625" style="252" customWidth="1"/>
    <col min="18" max="18" width="10.140625" style="251" hidden="1" customWidth="1"/>
    <col min="19" max="19" width="11.140625" style="251" bestFit="1" customWidth="1"/>
    <col min="20" max="16384" width="9.140625" style="251" customWidth="1"/>
  </cols>
  <sheetData>
    <row r="1" spans="1:64" ht="15.75">
      <c r="A1" s="271"/>
      <c r="B1" s="332" t="s">
        <v>294</v>
      </c>
      <c r="C1" s="332"/>
      <c r="D1" s="332"/>
      <c r="E1" s="332"/>
      <c r="F1" s="332"/>
      <c r="G1" s="332"/>
      <c r="H1" s="332"/>
      <c r="I1" s="332"/>
      <c r="J1" s="332"/>
      <c r="K1" s="332"/>
      <c r="L1" s="332"/>
      <c r="M1" s="332"/>
      <c r="N1" s="332"/>
      <c r="O1" s="332"/>
      <c r="P1" s="332"/>
      <c r="Q1" s="332"/>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row>
    <row r="2" spans="1:64" ht="15.75">
      <c r="A2" s="332" t="s">
        <v>270</v>
      </c>
      <c r="B2" s="332"/>
      <c r="C2" s="332"/>
      <c r="D2" s="332"/>
      <c r="E2" s="332"/>
      <c r="F2" s="332"/>
      <c r="G2" s="332"/>
      <c r="H2" s="332"/>
      <c r="I2" s="332"/>
      <c r="J2" s="332"/>
      <c r="K2" s="332"/>
      <c r="L2" s="332"/>
      <c r="M2" s="332"/>
      <c r="N2" s="332"/>
      <c r="O2" s="332"/>
      <c r="P2" s="332"/>
      <c r="Q2" s="332"/>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c r="BH2" s="203"/>
      <c r="BI2" s="203"/>
      <c r="BJ2" s="203"/>
      <c r="BK2" s="203"/>
      <c r="BL2" s="203"/>
    </row>
    <row r="3" spans="1:64" ht="15.75">
      <c r="A3" s="331"/>
      <c r="B3" s="331"/>
      <c r="C3" s="331"/>
      <c r="D3" s="331"/>
      <c r="E3" s="331"/>
      <c r="F3" s="331"/>
      <c r="G3" s="331"/>
      <c r="H3" s="331"/>
      <c r="I3" s="331"/>
      <c r="J3" s="331"/>
      <c r="K3" s="331"/>
      <c r="L3" s="331"/>
      <c r="M3" s="331"/>
      <c r="N3" s="331"/>
      <c r="O3" s="331"/>
      <c r="P3" s="331"/>
      <c r="Q3" s="331"/>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row>
    <row r="4" spans="1:17" ht="15.75">
      <c r="A4" s="272"/>
      <c r="B4" s="273"/>
      <c r="C4" s="272"/>
      <c r="D4" s="273"/>
      <c r="E4" s="273"/>
      <c r="F4" s="273"/>
      <c r="G4" s="273"/>
      <c r="H4" s="273"/>
      <c r="I4" s="273"/>
      <c r="J4" s="273"/>
      <c r="K4" s="273"/>
      <c r="L4" s="273"/>
      <c r="M4" s="273"/>
      <c r="N4" s="273"/>
      <c r="O4" s="330" t="s">
        <v>271</v>
      </c>
      <c r="P4" s="330"/>
      <c r="Q4" s="330"/>
    </row>
    <row r="5" spans="15:17" ht="12.75">
      <c r="O5" s="253"/>
      <c r="P5" s="253"/>
      <c r="Q5" s="254"/>
    </row>
    <row r="6" spans="1:18" ht="12.75">
      <c r="A6" s="324" t="s">
        <v>0</v>
      </c>
      <c r="B6" s="324" t="s">
        <v>14</v>
      </c>
      <c r="C6" s="320" t="s">
        <v>278</v>
      </c>
      <c r="D6" s="324" t="s">
        <v>225</v>
      </c>
      <c r="E6" s="324"/>
      <c r="F6" s="324"/>
      <c r="G6" s="316" t="s">
        <v>250</v>
      </c>
      <c r="H6" s="317"/>
      <c r="I6" s="317"/>
      <c r="J6" s="324" t="s">
        <v>261</v>
      </c>
      <c r="K6" s="316" t="s">
        <v>369</v>
      </c>
      <c r="L6" s="317"/>
      <c r="M6" s="317"/>
      <c r="N6" s="317"/>
      <c r="O6" s="317"/>
      <c r="P6" s="313" t="s">
        <v>34</v>
      </c>
      <c r="Q6" s="313" t="s">
        <v>3</v>
      </c>
      <c r="R6" s="323" t="s">
        <v>276</v>
      </c>
    </row>
    <row r="7" spans="1:18" ht="12.75">
      <c r="A7" s="324"/>
      <c r="B7" s="324"/>
      <c r="C7" s="321"/>
      <c r="D7" s="324"/>
      <c r="E7" s="324"/>
      <c r="F7" s="324"/>
      <c r="G7" s="318"/>
      <c r="H7" s="319"/>
      <c r="I7" s="319"/>
      <c r="J7" s="324"/>
      <c r="K7" s="318"/>
      <c r="L7" s="319"/>
      <c r="M7" s="319"/>
      <c r="N7" s="319"/>
      <c r="O7" s="319"/>
      <c r="P7" s="313"/>
      <c r="Q7" s="313"/>
      <c r="R7" s="323"/>
    </row>
    <row r="8" spans="1:18" ht="12.75">
      <c r="A8" s="324"/>
      <c r="B8" s="324"/>
      <c r="C8" s="321"/>
      <c r="D8" s="313" t="s">
        <v>16</v>
      </c>
      <c r="E8" s="313" t="s">
        <v>4</v>
      </c>
      <c r="F8" s="313"/>
      <c r="G8" s="324" t="s">
        <v>232</v>
      </c>
      <c r="H8" s="326" t="s">
        <v>18</v>
      </c>
      <c r="I8" s="327"/>
      <c r="J8" s="324"/>
      <c r="K8" s="313" t="s">
        <v>12</v>
      </c>
      <c r="L8" s="314" t="s">
        <v>18</v>
      </c>
      <c r="M8" s="315"/>
      <c r="N8" s="315"/>
      <c r="O8" s="315"/>
      <c r="P8" s="313"/>
      <c r="Q8" s="313"/>
      <c r="R8" s="323"/>
    </row>
    <row r="9" spans="1:18" ht="12.75">
      <c r="A9" s="324"/>
      <c r="B9" s="324"/>
      <c r="C9" s="321"/>
      <c r="D9" s="313"/>
      <c r="E9" s="313"/>
      <c r="F9" s="313"/>
      <c r="G9" s="324"/>
      <c r="H9" s="328"/>
      <c r="I9" s="329"/>
      <c r="J9" s="324"/>
      <c r="K9" s="313"/>
      <c r="L9" s="313" t="s">
        <v>251</v>
      </c>
      <c r="M9" s="325" t="s">
        <v>18</v>
      </c>
      <c r="N9" s="325"/>
      <c r="O9" s="313" t="s">
        <v>99</v>
      </c>
      <c r="P9" s="313"/>
      <c r="Q9" s="313"/>
      <c r="R9" s="323"/>
    </row>
    <row r="10" spans="1:18" ht="12.75">
      <c r="A10" s="324"/>
      <c r="B10" s="324"/>
      <c r="C10" s="321"/>
      <c r="D10" s="313"/>
      <c r="E10" s="313" t="s">
        <v>12</v>
      </c>
      <c r="F10" s="313" t="s">
        <v>277</v>
      </c>
      <c r="G10" s="324"/>
      <c r="H10" s="313" t="s">
        <v>228</v>
      </c>
      <c r="I10" s="313" t="s">
        <v>99</v>
      </c>
      <c r="J10" s="324"/>
      <c r="K10" s="313"/>
      <c r="L10" s="313"/>
      <c r="M10" s="325" t="s">
        <v>230</v>
      </c>
      <c r="N10" s="325" t="s">
        <v>262</v>
      </c>
      <c r="O10" s="313"/>
      <c r="P10" s="313"/>
      <c r="Q10" s="313"/>
      <c r="R10" s="323"/>
    </row>
    <row r="11" spans="1:18" ht="42.75" customHeight="1">
      <c r="A11" s="324"/>
      <c r="B11" s="324"/>
      <c r="C11" s="322"/>
      <c r="D11" s="313"/>
      <c r="E11" s="313"/>
      <c r="F11" s="313"/>
      <c r="G11" s="324"/>
      <c r="H11" s="313"/>
      <c r="I11" s="313"/>
      <c r="J11" s="324"/>
      <c r="K11" s="313"/>
      <c r="L11" s="313"/>
      <c r="M11" s="325"/>
      <c r="N11" s="325"/>
      <c r="O11" s="313"/>
      <c r="P11" s="313"/>
      <c r="Q11" s="313"/>
      <c r="R11" s="323"/>
    </row>
    <row r="12" spans="1:18" ht="12.75">
      <c r="A12" s="239">
        <v>1</v>
      </c>
      <c r="B12" s="239">
        <v>2</v>
      </c>
      <c r="C12" s="239"/>
      <c r="D12" s="240">
        <v>3</v>
      </c>
      <c r="E12" s="195">
        <v>4</v>
      </c>
      <c r="F12" s="240">
        <v>5</v>
      </c>
      <c r="G12" s="240" t="s">
        <v>284</v>
      </c>
      <c r="H12" s="240">
        <v>7</v>
      </c>
      <c r="I12" s="240">
        <v>8</v>
      </c>
      <c r="J12" s="240">
        <v>9</v>
      </c>
      <c r="K12" s="240" t="s">
        <v>300</v>
      </c>
      <c r="L12" s="240" t="s">
        <v>299</v>
      </c>
      <c r="M12" s="240">
        <v>12</v>
      </c>
      <c r="N12" s="240">
        <v>13</v>
      </c>
      <c r="O12" s="240">
        <v>14</v>
      </c>
      <c r="P12" s="240">
        <v>15</v>
      </c>
      <c r="Q12" s="240">
        <v>16</v>
      </c>
      <c r="R12" s="255"/>
    </row>
    <row r="13" spans="1:18" ht="12.75">
      <c r="A13" s="239" t="s">
        <v>5</v>
      </c>
      <c r="B13" s="239" t="s">
        <v>275</v>
      </c>
      <c r="C13" s="239"/>
      <c r="D13" s="239"/>
      <c r="E13" s="205">
        <f aca="true" t="shared" si="0" ref="E13:J13">E14+E60</f>
        <v>188990</v>
      </c>
      <c r="F13" s="205">
        <f t="shared" si="0"/>
        <v>128953</v>
      </c>
      <c r="G13" s="205">
        <f t="shared" si="0"/>
        <v>158786</v>
      </c>
      <c r="H13" s="205">
        <f t="shared" si="0"/>
        <v>134586</v>
      </c>
      <c r="I13" s="205">
        <f t="shared" si="0"/>
        <v>60000</v>
      </c>
      <c r="J13" s="205">
        <f t="shared" si="0"/>
        <v>62166.4</v>
      </c>
      <c r="K13" s="205">
        <f>L13+O13</f>
        <v>60749</v>
      </c>
      <c r="L13" s="205">
        <f>M13+N13</f>
        <v>49749</v>
      </c>
      <c r="M13" s="205">
        <f aca="true" t="shared" si="1" ref="M13:R13">M14+M60</f>
        <v>19749</v>
      </c>
      <c r="N13" s="205">
        <f t="shared" si="1"/>
        <v>30000</v>
      </c>
      <c r="O13" s="205">
        <f t="shared" si="1"/>
        <v>11000</v>
      </c>
      <c r="P13" s="196">
        <f t="shared" si="1"/>
        <v>0</v>
      </c>
      <c r="Q13" s="219">
        <f t="shared" si="1"/>
        <v>0</v>
      </c>
      <c r="R13" s="196">
        <f t="shared" si="1"/>
        <v>20635</v>
      </c>
    </row>
    <row r="14" spans="1:18" ht="12.75">
      <c r="A14" s="239" t="s">
        <v>6</v>
      </c>
      <c r="B14" s="208" t="s">
        <v>229</v>
      </c>
      <c r="C14" s="239"/>
      <c r="D14" s="239"/>
      <c r="E14" s="205">
        <f aca="true" t="shared" si="2" ref="E14:J14">E15+E18+E21+E37</f>
        <v>188990</v>
      </c>
      <c r="F14" s="205">
        <f t="shared" si="2"/>
        <v>128953</v>
      </c>
      <c r="G14" s="205">
        <f t="shared" si="2"/>
        <v>158786</v>
      </c>
      <c r="H14" s="205">
        <f t="shared" si="2"/>
        <v>134586</v>
      </c>
      <c r="I14" s="205">
        <f t="shared" si="2"/>
        <v>60000</v>
      </c>
      <c r="J14" s="205">
        <f t="shared" si="2"/>
        <v>62166.4</v>
      </c>
      <c r="K14" s="205">
        <f aca="true" t="shared" si="3" ref="K14:K63">L14+O14</f>
        <v>57249</v>
      </c>
      <c r="L14" s="205">
        <f aca="true" t="shared" si="4" ref="L14:L21">M14+N14</f>
        <v>46249</v>
      </c>
      <c r="M14" s="205">
        <f>M15+M18+M21+M37</f>
        <v>19749</v>
      </c>
      <c r="N14" s="205">
        <f>N15+N18+N21+N37</f>
        <v>26500</v>
      </c>
      <c r="O14" s="205">
        <f>O15+O18+O21+O37</f>
        <v>11000</v>
      </c>
      <c r="P14" s="198"/>
      <c r="Q14" s="239"/>
      <c r="R14" s="196">
        <f>R18+R21+R38</f>
        <v>20635</v>
      </c>
    </row>
    <row r="15" spans="1:18" ht="12.75">
      <c r="A15" s="239">
        <v>1</v>
      </c>
      <c r="B15" s="200" t="s">
        <v>111</v>
      </c>
      <c r="C15" s="239"/>
      <c r="D15" s="239"/>
      <c r="E15" s="205">
        <f>SUM(E16:E17)</f>
        <v>6100</v>
      </c>
      <c r="F15" s="205">
        <f aca="true" t="shared" si="5" ref="F15:R15">SUM(F16:F17)</f>
        <v>6100</v>
      </c>
      <c r="G15" s="205">
        <f t="shared" si="5"/>
        <v>6100</v>
      </c>
      <c r="H15" s="205">
        <f t="shared" si="5"/>
        <v>6100</v>
      </c>
      <c r="I15" s="205">
        <f t="shared" si="5"/>
        <v>0</v>
      </c>
      <c r="J15" s="205">
        <f t="shared" si="5"/>
        <v>2500</v>
      </c>
      <c r="K15" s="205">
        <f t="shared" si="3"/>
        <v>2413</v>
      </c>
      <c r="L15" s="205">
        <f t="shared" si="4"/>
        <v>2413</v>
      </c>
      <c r="M15" s="205">
        <f t="shared" si="5"/>
        <v>2413</v>
      </c>
      <c r="N15" s="205">
        <f t="shared" si="5"/>
        <v>0</v>
      </c>
      <c r="O15" s="205">
        <f t="shared" si="5"/>
        <v>0</v>
      </c>
      <c r="P15" s="206">
        <f t="shared" si="5"/>
        <v>0</v>
      </c>
      <c r="Q15" s="242">
        <f t="shared" si="5"/>
        <v>0</v>
      </c>
      <c r="R15" s="196">
        <f t="shared" si="5"/>
        <v>0</v>
      </c>
    </row>
    <row r="16" spans="1:18" ht="51">
      <c r="A16" s="208"/>
      <c r="B16" s="199" t="s">
        <v>143</v>
      </c>
      <c r="C16" s="240">
        <v>8021257</v>
      </c>
      <c r="D16" s="199" t="s">
        <v>258</v>
      </c>
      <c r="E16" s="244">
        <v>4500</v>
      </c>
      <c r="F16" s="244">
        <v>4500</v>
      </c>
      <c r="G16" s="250">
        <v>4500</v>
      </c>
      <c r="H16" s="244">
        <v>4500</v>
      </c>
      <c r="I16" s="244"/>
      <c r="J16" s="250">
        <v>1500</v>
      </c>
      <c r="K16" s="250">
        <f t="shared" si="3"/>
        <v>2113</v>
      </c>
      <c r="L16" s="250">
        <f t="shared" si="4"/>
        <v>2113</v>
      </c>
      <c r="M16" s="244">
        <v>2113</v>
      </c>
      <c r="N16" s="244"/>
      <c r="O16" s="244"/>
      <c r="P16" s="199" t="s">
        <v>260</v>
      </c>
      <c r="Q16" s="199"/>
      <c r="R16" s="255"/>
    </row>
    <row r="17" spans="1:18" ht="51">
      <c r="A17" s="239"/>
      <c r="B17" s="201" t="s">
        <v>213</v>
      </c>
      <c r="C17" s="240">
        <v>8022732</v>
      </c>
      <c r="D17" s="240" t="s">
        <v>255</v>
      </c>
      <c r="E17" s="243">
        <v>1600</v>
      </c>
      <c r="F17" s="243">
        <v>1600</v>
      </c>
      <c r="G17" s="205">
        <v>1600</v>
      </c>
      <c r="H17" s="244">
        <v>1600</v>
      </c>
      <c r="I17" s="244"/>
      <c r="J17" s="205">
        <v>1000</v>
      </c>
      <c r="K17" s="205">
        <f t="shared" si="3"/>
        <v>300</v>
      </c>
      <c r="L17" s="205">
        <f t="shared" si="4"/>
        <v>300</v>
      </c>
      <c r="M17" s="244">
        <v>300</v>
      </c>
      <c r="N17" s="244"/>
      <c r="O17" s="244"/>
      <c r="P17" s="240" t="s">
        <v>41</v>
      </c>
      <c r="Q17" s="240"/>
      <c r="R17" s="255"/>
    </row>
    <row r="18" spans="1:18" ht="25.5">
      <c r="A18" s="239">
        <v>2</v>
      </c>
      <c r="B18" s="200" t="s">
        <v>109</v>
      </c>
      <c r="C18" s="239"/>
      <c r="D18" s="239"/>
      <c r="E18" s="205">
        <f aca="true" t="shared" si="6" ref="E18:J18">SUM(E19:E20)</f>
        <v>12242</v>
      </c>
      <c r="F18" s="205">
        <f t="shared" si="6"/>
        <v>12401</v>
      </c>
      <c r="G18" s="205">
        <f t="shared" si="6"/>
        <v>12241</v>
      </c>
      <c r="H18" s="205">
        <f t="shared" si="6"/>
        <v>12241</v>
      </c>
      <c r="I18" s="205">
        <f t="shared" si="6"/>
        <v>0</v>
      </c>
      <c r="J18" s="205">
        <f t="shared" si="6"/>
        <v>6684</v>
      </c>
      <c r="K18" s="205">
        <f t="shared" si="3"/>
        <v>1300</v>
      </c>
      <c r="L18" s="205">
        <f t="shared" si="4"/>
        <v>1300</v>
      </c>
      <c r="M18" s="205">
        <f aca="true" t="shared" si="7" ref="M18:R18">SUM(M19:M20)</f>
        <v>1300</v>
      </c>
      <c r="N18" s="205">
        <f t="shared" si="7"/>
        <v>0</v>
      </c>
      <c r="O18" s="205">
        <f t="shared" si="7"/>
        <v>0</v>
      </c>
      <c r="P18" s="206">
        <f t="shared" si="7"/>
        <v>0</v>
      </c>
      <c r="Q18" s="242"/>
      <c r="R18" s="196">
        <f t="shared" si="7"/>
        <v>2000</v>
      </c>
    </row>
    <row r="19" spans="1:19" ht="51">
      <c r="A19" s="240"/>
      <c r="B19" s="201" t="s">
        <v>146</v>
      </c>
      <c r="C19" s="240">
        <v>8009586</v>
      </c>
      <c r="D19" s="240" t="s">
        <v>266</v>
      </c>
      <c r="E19" s="243">
        <v>3841</v>
      </c>
      <c r="F19" s="243">
        <v>4000</v>
      </c>
      <c r="G19" s="205">
        <v>3841</v>
      </c>
      <c r="H19" s="244">
        <v>3841</v>
      </c>
      <c r="I19" s="244"/>
      <c r="J19" s="205">
        <f>2000+981</f>
        <v>2981</v>
      </c>
      <c r="K19" s="205">
        <f t="shared" si="3"/>
        <v>300</v>
      </c>
      <c r="L19" s="205">
        <f t="shared" si="4"/>
        <v>300</v>
      </c>
      <c r="M19" s="244">
        <v>300</v>
      </c>
      <c r="N19" s="244"/>
      <c r="O19" s="244"/>
      <c r="P19" s="240" t="s">
        <v>218</v>
      </c>
      <c r="Q19" s="240"/>
      <c r="R19" s="256"/>
      <c r="S19" s="257"/>
    </row>
    <row r="20" spans="1:18" ht="51">
      <c r="A20" s="240"/>
      <c r="B20" s="199" t="s">
        <v>197</v>
      </c>
      <c r="C20" s="240">
        <v>8009956</v>
      </c>
      <c r="D20" s="240" t="s">
        <v>254</v>
      </c>
      <c r="E20" s="245">
        <v>8401</v>
      </c>
      <c r="F20" s="245">
        <v>8401</v>
      </c>
      <c r="G20" s="205">
        <v>8400</v>
      </c>
      <c r="H20" s="244">
        <v>8400</v>
      </c>
      <c r="I20" s="244"/>
      <c r="J20" s="205">
        <v>3703</v>
      </c>
      <c r="K20" s="205">
        <f t="shared" si="3"/>
        <v>1000</v>
      </c>
      <c r="L20" s="205">
        <f t="shared" si="4"/>
        <v>1000</v>
      </c>
      <c r="M20" s="244">
        <v>1000</v>
      </c>
      <c r="N20" s="244"/>
      <c r="O20" s="244"/>
      <c r="P20" s="240" t="s">
        <v>218</v>
      </c>
      <c r="Q20" s="238"/>
      <c r="R20" s="256">
        <v>2000</v>
      </c>
    </row>
    <row r="21" spans="1:18" ht="12.75">
      <c r="A21" s="239">
        <v>3</v>
      </c>
      <c r="B21" s="200" t="s">
        <v>112</v>
      </c>
      <c r="C21" s="239"/>
      <c r="D21" s="240"/>
      <c r="E21" s="205">
        <f aca="true" t="shared" si="8" ref="E21:J21">SUM(E22:E36)</f>
        <v>170648</v>
      </c>
      <c r="F21" s="205">
        <f t="shared" si="8"/>
        <v>110452</v>
      </c>
      <c r="G21" s="205">
        <f t="shared" si="8"/>
        <v>132227</v>
      </c>
      <c r="H21" s="205">
        <f t="shared" si="8"/>
        <v>108027</v>
      </c>
      <c r="I21" s="205">
        <f t="shared" si="8"/>
        <v>60000</v>
      </c>
      <c r="J21" s="205">
        <f t="shared" si="8"/>
        <v>51602.4</v>
      </c>
      <c r="K21" s="205">
        <f t="shared" si="3"/>
        <v>51649</v>
      </c>
      <c r="L21" s="205">
        <f t="shared" si="4"/>
        <v>40649</v>
      </c>
      <c r="M21" s="205">
        <f>SUM(M22:M36)</f>
        <v>16036</v>
      </c>
      <c r="N21" s="205">
        <f>SUM(N22:N36)</f>
        <v>24613</v>
      </c>
      <c r="O21" s="205">
        <f>SUM(O22:O36)</f>
        <v>11000</v>
      </c>
      <c r="P21" s="196"/>
      <c r="Q21" s="219"/>
      <c r="R21" s="196">
        <f>SUM(R22:R36)</f>
        <v>15420.6</v>
      </c>
    </row>
    <row r="22" spans="1:18" ht="25.5">
      <c r="A22" s="239" t="s">
        <v>8</v>
      </c>
      <c r="B22" s="200" t="s">
        <v>113</v>
      </c>
      <c r="C22" s="239"/>
      <c r="D22" s="199"/>
      <c r="E22" s="205"/>
      <c r="F22" s="205"/>
      <c r="G22" s="205"/>
      <c r="H22" s="244"/>
      <c r="I22" s="205"/>
      <c r="J22" s="205"/>
      <c r="K22" s="205">
        <f t="shared" si="3"/>
        <v>0</v>
      </c>
      <c r="L22" s="205"/>
      <c r="M22" s="205"/>
      <c r="N22" s="205"/>
      <c r="O22" s="205"/>
      <c r="P22" s="198"/>
      <c r="Q22" s="239"/>
      <c r="R22" s="255"/>
    </row>
    <row r="23" spans="1:18" ht="51">
      <c r="A23" s="240"/>
      <c r="B23" s="201" t="s">
        <v>176</v>
      </c>
      <c r="C23" s="240">
        <v>7937096</v>
      </c>
      <c r="D23" s="240" t="s">
        <v>265</v>
      </c>
      <c r="E23" s="243">
        <v>4000</v>
      </c>
      <c r="F23" s="243">
        <v>4000</v>
      </c>
      <c r="G23" s="205">
        <v>3776</v>
      </c>
      <c r="H23" s="244">
        <v>3776</v>
      </c>
      <c r="I23" s="244"/>
      <c r="J23" s="205">
        <v>121</v>
      </c>
      <c r="K23" s="205">
        <f t="shared" si="3"/>
        <v>1000</v>
      </c>
      <c r="L23" s="205">
        <f aca="true" t="shared" si="9" ref="L23:L59">M23+N23</f>
        <v>1000</v>
      </c>
      <c r="M23" s="244"/>
      <c r="N23" s="244">
        <v>1000</v>
      </c>
      <c r="O23" s="244"/>
      <c r="P23" s="240" t="s">
        <v>40</v>
      </c>
      <c r="Q23" s="240"/>
      <c r="R23" s="255"/>
    </row>
    <row r="24" spans="1:18" ht="51">
      <c r="A24" s="239"/>
      <c r="B24" s="201" t="s">
        <v>42</v>
      </c>
      <c r="C24" s="240">
        <v>7970583</v>
      </c>
      <c r="D24" s="240" t="s">
        <v>253</v>
      </c>
      <c r="E24" s="243">
        <v>7495</v>
      </c>
      <c r="F24" s="243">
        <v>7495</v>
      </c>
      <c r="G24" s="205">
        <v>6810</v>
      </c>
      <c r="H24" s="244">
        <v>6810</v>
      </c>
      <c r="I24" s="244"/>
      <c r="J24" s="205">
        <v>6550</v>
      </c>
      <c r="K24" s="205">
        <f t="shared" si="3"/>
        <v>260</v>
      </c>
      <c r="L24" s="205">
        <f t="shared" si="9"/>
        <v>260</v>
      </c>
      <c r="M24" s="244">
        <v>260</v>
      </c>
      <c r="N24" s="244"/>
      <c r="O24" s="244"/>
      <c r="P24" s="240" t="s">
        <v>218</v>
      </c>
      <c r="Q24" s="240"/>
      <c r="R24" s="256">
        <f>H24-J24-K24</f>
        <v>0</v>
      </c>
    </row>
    <row r="25" spans="1:18" ht="51">
      <c r="A25" s="239"/>
      <c r="B25" s="201" t="s">
        <v>248</v>
      </c>
      <c r="C25" s="240">
        <v>8029656</v>
      </c>
      <c r="D25" s="240" t="s">
        <v>249</v>
      </c>
      <c r="E25" s="245">
        <v>35996</v>
      </c>
      <c r="F25" s="243">
        <v>5800</v>
      </c>
      <c r="G25" s="205"/>
      <c r="H25" s="244">
        <v>5800</v>
      </c>
      <c r="I25" s="205">
        <v>30000</v>
      </c>
      <c r="J25" s="205">
        <f>10000+2000</f>
        <v>12000</v>
      </c>
      <c r="K25" s="205">
        <f t="shared" si="3"/>
        <v>1000</v>
      </c>
      <c r="L25" s="205">
        <f t="shared" si="9"/>
        <v>1000</v>
      </c>
      <c r="M25" s="205"/>
      <c r="N25" s="205">
        <v>1000</v>
      </c>
      <c r="O25" s="205"/>
      <c r="P25" s="240" t="s">
        <v>218</v>
      </c>
      <c r="Q25" s="240"/>
      <c r="R25" s="255"/>
    </row>
    <row r="26" spans="1:18" ht="51">
      <c r="A26" s="240"/>
      <c r="B26" s="201" t="s">
        <v>184</v>
      </c>
      <c r="C26" s="240">
        <v>8005713</v>
      </c>
      <c r="D26" s="240" t="s">
        <v>257</v>
      </c>
      <c r="E26" s="243">
        <v>11199</v>
      </c>
      <c r="F26" s="243">
        <v>11199</v>
      </c>
      <c r="G26" s="205">
        <v>11000</v>
      </c>
      <c r="H26" s="244">
        <v>11000</v>
      </c>
      <c r="I26" s="244"/>
      <c r="J26" s="205">
        <v>550</v>
      </c>
      <c r="K26" s="205">
        <f t="shared" si="3"/>
        <v>1000</v>
      </c>
      <c r="L26" s="205">
        <f t="shared" si="9"/>
        <v>1000</v>
      </c>
      <c r="M26" s="244"/>
      <c r="N26" s="244">
        <v>1000</v>
      </c>
      <c r="O26" s="244"/>
      <c r="P26" s="240" t="s">
        <v>218</v>
      </c>
      <c r="Q26" s="240"/>
      <c r="R26" s="255"/>
    </row>
    <row r="27" spans="1:18" ht="12.75">
      <c r="A27" s="239" t="s">
        <v>9</v>
      </c>
      <c r="B27" s="200" t="s">
        <v>115</v>
      </c>
      <c r="C27" s="239"/>
      <c r="D27" s="240"/>
      <c r="E27" s="243"/>
      <c r="F27" s="243"/>
      <c r="G27" s="205"/>
      <c r="H27" s="244"/>
      <c r="I27" s="244"/>
      <c r="J27" s="205"/>
      <c r="K27" s="205">
        <f t="shared" si="3"/>
        <v>0</v>
      </c>
      <c r="L27" s="205"/>
      <c r="M27" s="244"/>
      <c r="N27" s="244"/>
      <c r="O27" s="244"/>
      <c r="P27" s="199"/>
      <c r="Q27" s="240"/>
      <c r="R27" s="255"/>
    </row>
    <row r="28" spans="1:19" s="260" customFormat="1" ht="51">
      <c r="A28" s="238"/>
      <c r="B28" s="212" t="s">
        <v>70</v>
      </c>
      <c r="C28" s="238">
        <v>7842154</v>
      </c>
      <c r="D28" s="238" t="s">
        <v>268</v>
      </c>
      <c r="E28" s="215">
        <v>17966</v>
      </c>
      <c r="F28" s="215">
        <v>17966</v>
      </c>
      <c r="G28" s="214">
        <v>17253</v>
      </c>
      <c r="H28" s="214">
        <v>17253</v>
      </c>
      <c r="I28" s="214"/>
      <c r="J28" s="213">
        <v>6866</v>
      </c>
      <c r="K28" s="205">
        <f t="shared" si="3"/>
        <v>9500</v>
      </c>
      <c r="L28" s="213">
        <f t="shared" si="9"/>
        <v>9500</v>
      </c>
      <c r="M28" s="214">
        <v>2500</v>
      </c>
      <c r="N28" s="214">
        <v>7000</v>
      </c>
      <c r="O28" s="214"/>
      <c r="P28" s="238" t="s">
        <v>218</v>
      </c>
      <c r="Q28" s="238"/>
      <c r="R28" s="258">
        <f>H28-J28-K28</f>
        <v>887</v>
      </c>
      <c r="S28" s="259"/>
    </row>
    <row r="29" spans="1:18" s="260" customFormat="1" ht="51">
      <c r="A29" s="238"/>
      <c r="B29" s="211" t="s">
        <v>124</v>
      </c>
      <c r="C29" s="238">
        <v>7901466</v>
      </c>
      <c r="D29" s="238" t="s">
        <v>269</v>
      </c>
      <c r="E29" s="215">
        <v>11838</v>
      </c>
      <c r="F29" s="215">
        <v>11838</v>
      </c>
      <c r="G29" s="214">
        <v>11838</v>
      </c>
      <c r="H29" s="214">
        <v>11838</v>
      </c>
      <c r="I29" s="214"/>
      <c r="J29" s="213">
        <f>7296.4-2000-981</f>
        <v>4315.4</v>
      </c>
      <c r="K29" s="205">
        <f t="shared" si="3"/>
        <v>6189</v>
      </c>
      <c r="L29" s="213">
        <f t="shared" si="9"/>
        <v>6189</v>
      </c>
      <c r="M29" s="214">
        <v>6189</v>
      </c>
      <c r="N29" s="214"/>
      <c r="O29" s="214"/>
      <c r="P29" s="238" t="s">
        <v>218</v>
      </c>
      <c r="Q29" s="238"/>
      <c r="R29" s="258">
        <f>H29-J29-K29</f>
        <v>1333.6000000000004</v>
      </c>
    </row>
    <row r="30" spans="1:18" s="260" customFormat="1" ht="51">
      <c r="A30" s="238"/>
      <c r="B30" s="211" t="s">
        <v>183</v>
      </c>
      <c r="C30" s="238">
        <v>7936479</v>
      </c>
      <c r="D30" s="238" t="s">
        <v>267</v>
      </c>
      <c r="E30" s="215">
        <v>58964</v>
      </c>
      <c r="F30" s="215">
        <v>28964</v>
      </c>
      <c r="G30" s="213">
        <v>58900</v>
      </c>
      <c r="H30" s="214">
        <v>28900</v>
      </c>
      <c r="I30" s="214">
        <v>30000</v>
      </c>
      <c r="J30" s="213">
        <v>19000</v>
      </c>
      <c r="K30" s="205">
        <f t="shared" si="3"/>
        <v>26700</v>
      </c>
      <c r="L30" s="213">
        <f t="shared" si="9"/>
        <v>15700</v>
      </c>
      <c r="M30" s="214">
        <v>3587</v>
      </c>
      <c r="N30" s="214">
        <v>12113</v>
      </c>
      <c r="O30" s="214">
        <v>11000</v>
      </c>
      <c r="P30" s="238" t="s">
        <v>218</v>
      </c>
      <c r="Q30" s="238"/>
      <c r="R30" s="261">
        <f>H30-L30</f>
        <v>13200</v>
      </c>
    </row>
    <row r="31" spans="1:18" ht="51">
      <c r="A31" s="240"/>
      <c r="B31" s="201" t="s">
        <v>97</v>
      </c>
      <c r="C31" s="240"/>
      <c r="D31" s="240" t="s">
        <v>259</v>
      </c>
      <c r="E31" s="243">
        <v>2190</v>
      </c>
      <c r="F31" s="243">
        <v>2190</v>
      </c>
      <c r="G31" s="205">
        <v>2000</v>
      </c>
      <c r="H31" s="244">
        <v>2000</v>
      </c>
      <c r="I31" s="244"/>
      <c r="J31" s="205" t="s">
        <v>263</v>
      </c>
      <c r="K31" s="205">
        <f t="shared" si="3"/>
        <v>500</v>
      </c>
      <c r="L31" s="205">
        <f t="shared" si="9"/>
        <v>500</v>
      </c>
      <c r="M31" s="244"/>
      <c r="N31" s="244">
        <v>500</v>
      </c>
      <c r="O31" s="244"/>
      <c r="P31" s="240" t="s">
        <v>218</v>
      </c>
      <c r="Q31" s="240"/>
      <c r="R31" s="255"/>
    </row>
    <row r="32" spans="1:18" ht="12.75">
      <c r="A32" s="239" t="s">
        <v>17</v>
      </c>
      <c r="B32" s="200" t="s">
        <v>119</v>
      </c>
      <c r="C32" s="239"/>
      <c r="D32" s="239"/>
      <c r="E32" s="205"/>
      <c r="F32" s="205"/>
      <c r="G32" s="205"/>
      <c r="H32" s="244"/>
      <c r="I32" s="205"/>
      <c r="J32" s="205"/>
      <c r="K32" s="205">
        <f t="shared" si="3"/>
        <v>0</v>
      </c>
      <c r="L32" s="205"/>
      <c r="M32" s="205"/>
      <c r="N32" s="205"/>
      <c r="O32" s="205"/>
      <c r="P32" s="198"/>
      <c r="Q32" s="239"/>
      <c r="R32" s="255"/>
    </row>
    <row r="33" spans="1:18" ht="38.25">
      <c r="A33" s="240"/>
      <c r="B33" s="201" t="s">
        <v>224</v>
      </c>
      <c r="C33" s="240">
        <v>7943426</v>
      </c>
      <c r="D33" s="240"/>
      <c r="E33" s="243">
        <v>12000</v>
      </c>
      <c r="F33" s="243">
        <v>12000</v>
      </c>
      <c r="G33" s="244">
        <v>12000</v>
      </c>
      <c r="H33" s="244">
        <v>12000</v>
      </c>
      <c r="I33" s="244"/>
      <c r="J33" s="205">
        <v>200</v>
      </c>
      <c r="K33" s="205">
        <f t="shared" si="3"/>
        <v>2000</v>
      </c>
      <c r="L33" s="205">
        <f t="shared" si="9"/>
        <v>2000</v>
      </c>
      <c r="M33" s="244"/>
      <c r="N33" s="244">
        <v>2000</v>
      </c>
      <c r="O33" s="244"/>
      <c r="P33" s="240" t="s">
        <v>218</v>
      </c>
      <c r="Q33" s="240"/>
      <c r="R33" s="255"/>
    </row>
    <row r="34" spans="1:18" ht="38.25">
      <c r="A34" s="209"/>
      <c r="B34" s="199" t="s">
        <v>193</v>
      </c>
      <c r="C34" s="240"/>
      <c r="D34" s="199"/>
      <c r="E34" s="243">
        <v>4000</v>
      </c>
      <c r="F34" s="243">
        <v>4000</v>
      </c>
      <c r="G34" s="205">
        <v>3650</v>
      </c>
      <c r="H34" s="244">
        <v>3650</v>
      </c>
      <c r="I34" s="244"/>
      <c r="J34" s="205"/>
      <c r="K34" s="205">
        <f t="shared" si="3"/>
        <v>1500</v>
      </c>
      <c r="L34" s="205">
        <f t="shared" si="9"/>
        <v>1500</v>
      </c>
      <c r="M34" s="244">
        <v>1500</v>
      </c>
      <c r="N34" s="244"/>
      <c r="O34" s="244"/>
      <c r="P34" s="240" t="s">
        <v>218</v>
      </c>
      <c r="Q34" s="240"/>
      <c r="R34" s="255"/>
    </row>
    <row r="35" spans="1:18" ht="25.5">
      <c r="A35" s="239" t="s">
        <v>77</v>
      </c>
      <c r="B35" s="200" t="s">
        <v>141</v>
      </c>
      <c r="C35" s="239"/>
      <c r="D35" s="199"/>
      <c r="E35" s="205"/>
      <c r="F35" s="205"/>
      <c r="G35" s="205"/>
      <c r="H35" s="244"/>
      <c r="I35" s="205"/>
      <c r="J35" s="205"/>
      <c r="K35" s="205">
        <f t="shared" si="3"/>
        <v>0</v>
      </c>
      <c r="L35" s="205"/>
      <c r="M35" s="205"/>
      <c r="N35" s="205"/>
      <c r="O35" s="205"/>
      <c r="P35" s="198"/>
      <c r="Q35" s="240"/>
      <c r="R35" s="255"/>
    </row>
    <row r="36" spans="1:18" ht="51">
      <c r="A36" s="240"/>
      <c r="B36" s="199" t="s">
        <v>185</v>
      </c>
      <c r="C36" s="240">
        <v>8021258</v>
      </c>
      <c r="D36" s="240" t="s">
        <v>256</v>
      </c>
      <c r="E36" s="243">
        <v>5000</v>
      </c>
      <c r="F36" s="243">
        <v>5000</v>
      </c>
      <c r="G36" s="205">
        <v>5000</v>
      </c>
      <c r="H36" s="244">
        <v>5000</v>
      </c>
      <c r="I36" s="244"/>
      <c r="J36" s="205">
        <v>2000</v>
      </c>
      <c r="K36" s="205">
        <f t="shared" si="3"/>
        <v>2000</v>
      </c>
      <c r="L36" s="205">
        <f t="shared" si="9"/>
        <v>2000</v>
      </c>
      <c r="M36" s="244">
        <v>2000</v>
      </c>
      <c r="N36" s="244"/>
      <c r="O36" s="244"/>
      <c r="P36" s="240" t="s">
        <v>260</v>
      </c>
      <c r="Q36" s="240"/>
      <c r="R36" s="255"/>
    </row>
    <row r="37" spans="1:18" ht="25.5">
      <c r="A37" s="239">
        <v>4</v>
      </c>
      <c r="B37" s="208" t="s">
        <v>139</v>
      </c>
      <c r="C37" s="239"/>
      <c r="D37" s="239"/>
      <c r="E37" s="205"/>
      <c r="F37" s="205"/>
      <c r="G37" s="205">
        <f>G38</f>
        <v>8218</v>
      </c>
      <c r="H37" s="205">
        <f aca="true" t="shared" si="10" ref="H37:O37">H38</f>
        <v>8218</v>
      </c>
      <c r="I37" s="205">
        <f t="shared" si="10"/>
        <v>0</v>
      </c>
      <c r="J37" s="205">
        <f t="shared" si="10"/>
        <v>1380</v>
      </c>
      <c r="K37" s="205">
        <f t="shared" si="3"/>
        <v>1887</v>
      </c>
      <c r="L37" s="205">
        <f t="shared" si="9"/>
        <v>1887</v>
      </c>
      <c r="M37" s="205">
        <f t="shared" si="10"/>
        <v>0</v>
      </c>
      <c r="N37" s="205">
        <f t="shared" si="10"/>
        <v>1887</v>
      </c>
      <c r="O37" s="205">
        <f t="shared" si="10"/>
        <v>0</v>
      </c>
      <c r="P37" s="198" t="s">
        <v>264</v>
      </c>
      <c r="Q37" s="239"/>
      <c r="R37" s="255"/>
    </row>
    <row r="38" spans="1:18" ht="25.5">
      <c r="A38" s="239" t="s">
        <v>8</v>
      </c>
      <c r="B38" s="200" t="s">
        <v>280</v>
      </c>
      <c r="C38" s="239"/>
      <c r="D38" s="239"/>
      <c r="E38" s="205"/>
      <c r="F38" s="205"/>
      <c r="G38" s="205">
        <f>G39+G51</f>
        <v>8218</v>
      </c>
      <c r="H38" s="205">
        <f>H39+H51</f>
        <v>8218</v>
      </c>
      <c r="I38" s="205"/>
      <c r="J38" s="205">
        <f>J39+J51</f>
        <v>1380</v>
      </c>
      <c r="K38" s="205">
        <f t="shared" si="3"/>
        <v>1887</v>
      </c>
      <c r="L38" s="205">
        <f t="shared" si="9"/>
        <v>1887</v>
      </c>
      <c r="M38" s="205">
        <f>M39+M51</f>
        <v>0</v>
      </c>
      <c r="N38" s="205">
        <f>N39+N51</f>
        <v>1887</v>
      </c>
      <c r="O38" s="205"/>
      <c r="P38" s="197"/>
      <c r="Q38" s="199"/>
      <c r="R38" s="197">
        <f>R39+R51</f>
        <v>3214.4</v>
      </c>
    </row>
    <row r="39" spans="1:18" ht="38.25">
      <c r="A39" s="239" t="s">
        <v>272</v>
      </c>
      <c r="B39" s="200" t="s">
        <v>245</v>
      </c>
      <c r="C39" s="239"/>
      <c r="D39" s="239"/>
      <c r="E39" s="205"/>
      <c r="F39" s="205"/>
      <c r="G39" s="205">
        <f>G40</f>
        <v>4956</v>
      </c>
      <c r="H39" s="205">
        <f aca="true" t="shared" si="11" ref="H39:N39">H40</f>
        <v>4956</v>
      </c>
      <c r="I39" s="205">
        <f t="shared" si="11"/>
        <v>0</v>
      </c>
      <c r="J39" s="205">
        <f t="shared" si="11"/>
        <v>0</v>
      </c>
      <c r="K39" s="205">
        <f t="shared" si="3"/>
        <v>1237</v>
      </c>
      <c r="L39" s="205">
        <f t="shared" si="9"/>
        <v>1237</v>
      </c>
      <c r="M39" s="205">
        <f t="shared" si="11"/>
        <v>0</v>
      </c>
      <c r="N39" s="205">
        <f t="shared" si="11"/>
        <v>1237</v>
      </c>
      <c r="O39" s="205">
        <f>O40</f>
        <v>0</v>
      </c>
      <c r="P39" s="239"/>
      <c r="Q39" s="240"/>
      <c r="R39" s="256">
        <f>R40</f>
        <v>1982.4</v>
      </c>
    </row>
    <row r="40" spans="1:18" ht="27">
      <c r="A40" s="210" t="s">
        <v>252</v>
      </c>
      <c r="B40" s="202" t="s">
        <v>233</v>
      </c>
      <c r="C40" s="210"/>
      <c r="D40" s="241"/>
      <c r="E40" s="246"/>
      <c r="F40" s="246"/>
      <c r="G40" s="247">
        <f>SUM(G41:G50)</f>
        <v>4956</v>
      </c>
      <c r="H40" s="247">
        <f aca="true" t="shared" si="12" ref="H40:R40">SUM(H41:H50)</f>
        <v>4956</v>
      </c>
      <c r="I40" s="247">
        <f t="shared" si="12"/>
        <v>0</v>
      </c>
      <c r="J40" s="247">
        <f t="shared" si="12"/>
        <v>0</v>
      </c>
      <c r="K40" s="205">
        <f t="shared" si="3"/>
        <v>1237</v>
      </c>
      <c r="L40" s="205">
        <f t="shared" si="9"/>
        <v>1237</v>
      </c>
      <c r="M40" s="247">
        <f t="shared" si="12"/>
        <v>0</v>
      </c>
      <c r="N40" s="247">
        <f t="shared" si="12"/>
        <v>1237</v>
      </c>
      <c r="O40" s="247"/>
      <c r="P40" s="248"/>
      <c r="Q40" s="249"/>
      <c r="R40" s="248">
        <f t="shared" si="12"/>
        <v>1982.4</v>
      </c>
    </row>
    <row r="41" spans="1:18" ht="12.75">
      <c r="A41" s="240"/>
      <c r="B41" s="199" t="s">
        <v>234</v>
      </c>
      <c r="C41" s="240"/>
      <c r="D41" s="240"/>
      <c r="E41" s="243"/>
      <c r="F41" s="243"/>
      <c r="G41" s="205">
        <v>1090</v>
      </c>
      <c r="H41" s="243">
        <v>1090</v>
      </c>
      <c r="I41" s="244"/>
      <c r="J41" s="205" t="s">
        <v>263</v>
      </c>
      <c r="K41" s="205">
        <f t="shared" si="3"/>
        <v>272</v>
      </c>
      <c r="L41" s="205">
        <f t="shared" si="9"/>
        <v>272</v>
      </c>
      <c r="M41" s="244"/>
      <c r="N41" s="244">
        <v>272</v>
      </c>
      <c r="O41" s="244"/>
      <c r="P41" s="240"/>
      <c r="Q41" s="240"/>
      <c r="R41" s="255">
        <f aca="true" t="shared" si="13" ref="R41:R50">H41/5*2</f>
        <v>436</v>
      </c>
    </row>
    <row r="42" spans="1:18" ht="12.75">
      <c r="A42" s="240"/>
      <c r="B42" s="199" t="s">
        <v>235</v>
      </c>
      <c r="C42" s="240"/>
      <c r="D42" s="240"/>
      <c r="E42" s="243"/>
      <c r="F42" s="243"/>
      <c r="G42" s="205">
        <v>967</v>
      </c>
      <c r="H42" s="243">
        <v>967</v>
      </c>
      <c r="I42" s="244"/>
      <c r="J42" s="205" t="s">
        <v>263</v>
      </c>
      <c r="K42" s="205">
        <f t="shared" si="3"/>
        <v>241</v>
      </c>
      <c r="L42" s="205">
        <f t="shared" si="9"/>
        <v>241</v>
      </c>
      <c r="M42" s="244"/>
      <c r="N42" s="244">
        <v>241</v>
      </c>
      <c r="O42" s="244"/>
      <c r="P42" s="240"/>
      <c r="Q42" s="240"/>
      <c r="R42" s="255">
        <f t="shared" si="13"/>
        <v>386.8</v>
      </c>
    </row>
    <row r="43" spans="1:18" ht="12.75">
      <c r="A43" s="240"/>
      <c r="B43" s="199" t="s">
        <v>236</v>
      </c>
      <c r="C43" s="240"/>
      <c r="D43" s="240"/>
      <c r="E43" s="243"/>
      <c r="F43" s="243"/>
      <c r="G43" s="205">
        <v>1073</v>
      </c>
      <c r="H43" s="243">
        <v>1073</v>
      </c>
      <c r="I43" s="244"/>
      <c r="J43" s="205" t="s">
        <v>263</v>
      </c>
      <c r="K43" s="205">
        <f t="shared" si="3"/>
        <v>268</v>
      </c>
      <c r="L43" s="205">
        <f t="shared" si="9"/>
        <v>268</v>
      </c>
      <c r="M43" s="244"/>
      <c r="N43" s="244">
        <v>268</v>
      </c>
      <c r="O43" s="244"/>
      <c r="P43" s="240"/>
      <c r="Q43" s="240"/>
      <c r="R43" s="255">
        <f t="shared" si="13"/>
        <v>429.2</v>
      </c>
    </row>
    <row r="44" spans="1:18" ht="12.75">
      <c r="A44" s="240"/>
      <c r="B44" s="199" t="s">
        <v>237</v>
      </c>
      <c r="C44" s="240"/>
      <c r="D44" s="240"/>
      <c r="E44" s="243"/>
      <c r="F44" s="243"/>
      <c r="G44" s="205">
        <v>222</v>
      </c>
      <c r="H44" s="243">
        <v>222</v>
      </c>
      <c r="I44" s="244"/>
      <c r="J44" s="205" t="s">
        <v>263</v>
      </c>
      <c r="K44" s="205">
        <f t="shared" si="3"/>
        <v>55</v>
      </c>
      <c r="L44" s="205">
        <f t="shared" si="9"/>
        <v>55</v>
      </c>
      <c r="M44" s="244"/>
      <c r="N44" s="244">
        <v>55</v>
      </c>
      <c r="O44" s="244"/>
      <c r="P44" s="199"/>
      <c r="Q44" s="240"/>
      <c r="R44" s="255">
        <f t="shared" si="13"/>
        <v>88.8</v>
      </c>
    </row>
    <row r="45" spans="1:18" ht="12.75">
      <c r="A45" s="240"/>
      <c r="B45" s="199" t="s">
        <v>238</v>
      </c>
      <c r="C45" s="240"/>
      <c r="D45" s="240"/>
      <c r="E45" s="243"/>
      <c r="F45" s="243"/>
      <c r="G45" s="205">
        <v>360</v>
      </c>
      <c r="H45" s="243">
        <v>360</v>
      </c>
      <c r="I45" s="244"/>
      <c r="J45" s="205" t="s">
        <v>263</v>
      </c>
      <c r="K45" s="205">
        <f t="shared" si="3"/>
        <v>90</v>
      </c>
      <c r="L45" s="205">
        <f t="shared" si="9"/>
        <v>90</v>
      </c>
      <c r="M45" s="244"/>
      <c r="N45" s="244">
        <v>90</v>
      </c>
      <c r="O45" s="244"/>
      <c r="P45" s="199"/>
      <c r="Q45" s="240"/>
      <c r="R45" s="255">
        <f t="shared" si="13"/>
        <v>144</v>
      </c>
    </row>
    <row r="46" spans="1:18" ht="12.75">
      <c r="A46" s="240"/>
      <c r="B46" s="199" t="s">
        <v>239</v>
      </c>
      <c r="C46" s="240"/>
      <c r="D46" s="240"/>
      <c r="E46" s="243"/>
      <c r="F46" s="243"/>
      <c r="G46" s="205">
        <v>320</v>
      </c>
      <c r="H46" s="243">
        <v>320</v>
      </c>
      <c r="I46" s="244"/>
      <c r="J46" s="205" t="s">
        <v>263</v>
      </c>
      <c r="K46" s="205">
        <f t="shared" si="3"/>
        <v>80</v>
      </c>
      <c r="L46" s="205">
        <f t="shared" si="9"/>
        <v>80</v>
      </c>
      <c r="M46" s="244"/>
      <c r="N46" s="244">
        <v>80</v>
      </c>
      <c r="O46" s="244"/>
      <c r="P46" s="199"/>
      <c r="Q46" s="240"/>
      <c r="R46" s="255">
        <f t="shared" si="13"/>
        <v>128</v>
      </c>
    </row>
    <row r="47" spans="1:18" ht="12.75">
      <c r="A47" s="240"/>
      <c r="B47" s="199" t="s">
        <v>240</v>
      </c>
      <c r="C47" s="240"/>
      <c r="D47" s="240"/>
      <c r="E47" s="243"/>
      <c r="F47" s="243"/>
      <c r="G47" s="205">
        <v>331</v>
      </c>
      <c r="H47" s="243">
        <v>331</v>
      </c>
      <c r="I47" s="244"/>
      <c r="J47" s="205" t="s">
        <v>263</v>
      </c>
      <c r="K47" s="205">
        <f t="shared" si="3"/>
        <v>83</v>
      </c>
      <c r="L47" s="205">
        <f t="shared" si="9"/>
        <v>83</v>
      </c>
      <c r="M47" s="244"/>
      <c r="N47" s="244">
        <v>83</v>
      </c>
      <c r="O47" s="244"/>
      <c r="P47" s="199"/>
      <c r="Q47" s="240"/>
      <c r="R47" s="255">
        <f t="shared" si="13"/>
        <v>132.4</v>
      </c>
    </row>
    <row r="48" spans="1:18" ht="12.75">
      <c r="A48" s="240"/>
      <c r="B48" s="199" t="s">
        <v>241</v>
      </c>
      <c r="C48" s="240"/>
      <c r="D48" s="240"/>
      <c r="E48" s="243"/>
      <c r="F48" s="243"/>
      <c r="G48" s="205">
        <v>211</v>
      </c>
      <c r="H48" s="243">
        <v>211</v>
      </c>
      <c r="I48" s="244"/>
      <c r="J48" s="205" t="s">
        <v>263</v>
      </c>
      <c r="K48" s="205">
        <f t="shared" si="3"/>
        <v>53</v>
      </c>
      <c r="L48" s="205">
        <f t="shared" si="9"/>
        <v>53</v>
      </c>
      <c r="M48" s="244"/>
      <c r="N48" s="244">
        <v>53</v>
      </c>
      <c r="O48" s="244"/>
      <c r="P48" s="199"/>
      <c r="Q48" s="240"/>
      <c r="R48" s="255">
        <f t="shared" si="13"/>
        <v>84.4</v>
      </c>
    </row>
    <row r="49" spans="1:18" ht="12.75">
      <c r="A49" s="240"/>
      <c r="B49" s="199" t="s">
        <v>242</v>
      </c>
      <c r="C49" s="240"/>
      <c r="D49" s="240"/>
      <c r="E49" s="243"/>
      <c r="F49" s="243"/>
      <c r="G49" s="205">
        <v>125</v>
      </c>
      <c r="H49" s="243">
        <v>125</v>
      </c>
      <c r="I49" s="244"/>
      <c r="J49" s="205" t="s">
        <v>263</v>
      </c>
      <c r="K49" s="205">
        <f t="shared" si="3"/>
        <v>31</v>
      </c>
      <c r="L49" s="205">
        <f t="shared" si="9"/>
        <v>31</v>
      </c>
      <c r="M49" s="244"/>
      <c r="N49" s="244">
        <v>31</v>
      </c>
      <c r="O49" s="244"/>
      <c r="P49" s="199"/>
      <c r="Q49" s="240"/>
      <c r="R49" s="255">
        <f t="shared" si="13"/>
        <v>50</v>
      </c>
    </row>
    <row r="50" spans="1:18" ht="12.75">
      <c r="A50" s="240"/>
      <c r="B50" s="199" t="s">
        <v>244</v>
      </c>
      <c r="C50" s="240"/>
      <c r="D50" s="240"/>
      <c r="E50" s="243"/>
      <c r="F50" s="243"/>
      <c r="G50" s="205">
        <v>257</v>
      </c>
      <c r="H50" s="243">
        <v>257</v>
      </c>
      <c r="I50" s="244"/>
      <c r="J50" s="205" t="s">
        <v>263</v>
      </c>
      <c r="K50" s="205">
        <f t="shared" si="3"/>
        <v>64</v>
      </c>
      <c r="L50" s="205">
        <f t="shared" si="9"/>
        <v>64</v>
      </c>
      <c r="M50" s="244"/>
      <c r="N50" s="244">
        <v>64</v>
      </c>
      <c r="O50" s="244"/>
      <c r="P50" s="199"/>
      <c r="Q50" s="240"/>
      <c r="R50" s="255">
        <f t="shared" si="13"/>
        <v>102.8</v>
      </c>
    </row>
    <row r="51" spans="1:18" ht="25.5">
      <c r="A51" s="239" t="s">
        <v>273</v>
      </c>
      <c r="B51" s="208" t="s">
        <v>246</v>
      </c>
      <c r="C51" s="239"/>
      <c r="D51" s="239"/>
      <c r="E51" s="205"/>
      <c r="F51" s="205"/>
      <c r="G51" s="205">
        <f>G52</f>
        <v>3262</v>
      </c>
      <c r="H51" s="205">
        <f aca="true" t="shared" si="14" ref="H51:R51">H52</f>
        <v>3262</v>
      </c>
      <c r="I51" s="205">
        <f t="shared" si="14"/>
        <v>0</v>
      </c>
      <c r="J51" s="205">
        <f t="shared" si="14"/>
        <v>1380</v>
      </c>
      <c r="K51" s="205">
        <f t="shared" si="3"/>
        <v>650</v>
      </c>
      <c r="L51" s="205">
        <f t="shared" si="9"/>
        <v>650</v>
      </c>
      <c r="M51" s="205">
        <f t="shared" si="14"/>
        <v>0</v>
      </c>
      <c r="N51" s="205">
        <f t="shared" si="14"/>
        <v>650</v>
      </c>
      <c r="O51" s="205"/>
      <c r="P51" s="206">
        <f t="shared" si="14"/>
        <v>0</v>
      </c>
      <c r="Q51" s="240"/>
      <c r="R51" s="196">
        <f t="shared" si="14"/>
        <v>1232</v>
      </c>
    </row>
    <row r="52" spans="1:18" ht="27">
      <c r="A52" s="210" t="s">
        <v>274</v>
      </c>
      <c r="B52" s="202" t="s">
        <v>233</v>
      </c>
      <c r="C52" s="210"/>
      <c r="D52" s="210"/>
      <c r="E52" s="207"/>
      <c r="F52" s="207"/>
      <c r="G52" s="207">
        <f>SUM(G53:G59)</f>
        <v>3262</v>
      </c>
      <c r="H52" s="207">
        <f>SUM(H53:H59)</f>
        <v>3262</v>
      </c>
      <c r="I52" s="207">
        <f aca="true" t="shared" si="15" ref="I52:N52">SUM(I53:I59)</f>
        <v>0</v>
      </c>
      <c r="J52" s="207">
        <f t="shared" si="15"/>
        <v>1380</v>
      </c>
      <c r="K52" s="205">
        <f t="shared" si="3"/>
        <v>650</v>
      </c>
      <c r="L52" s="205">
        <f t="shared" si="9"/>
        <v>650</v>
      </c>
      <c r="M52" s="207">
        <f t="shared" si="15"/>
        <v>0</v>
      </c>
      <c r="N52" s="207">
        <f t="shared" si="15"/>
        <v>650</v>
      </c>
      <c r="O52" s="207"/>
      <c r="P52" s="210"/>
      <c r="Q52" s="210"/>
      <c r="R52" s="262">
        <f>SUM(R53:R59)</f>
        <v>1232</v>
      </c>
    </row>
    <row r="53" spans="1:18" ht="12.75">
      <c r="A53" s="240"/>
      <c r="B53" s="199" t="s">
        <v>237</v>
      </c>
      <c r="C53" s="240"/>
      <c r="D53" s="240"/>
      <c r="E53" s="243"/>
      <c r="F53" s="243"/>
      <c r="G53" s="205">
        <v>753</v>
      </c>
      <c r="H53" s="243">
        <v>753</v>
      </c>
      <c r="I53" s="244"/>
      <c r="J53" s="205">
        <v>301</v>
      </c>
      <c r="K53" s="205">
        <f t="shared" si="3"/>
        <v>150</v>
      </c>
      <c r="L53" s="205">
        <f t="shared" si="9"/>
        <v>150</v>
      </c>
      <c r="M53" s="244"/>
      <c r="N53" s="244">
        <v>150</v>
      </c>
      <c r="O53" s="244"/>
      <c r="P53" s="199"/>
      <c r="Q53" s="240"/>
      <c r="R53" s="255">
        <f aca="true" t="shared" si="16" ref="R53:R59">G53-J53-N53</f>
        <v>302</v>
      </c>
    </row>
    <row r="54" spans="1:18" ht="12.75">
      <c r="A54" s="240"/>
      <c r="B54" s="199" t="s">
        <v>238</v>
      </c>
      <c r="C54" s="240"/>
      <c r="D54" s="240"/>
      <c r="E54" s="243"/>
      <c r="F54" s="243"/>
      <c r="G54" s="205">
        <v>1254</v>
      </c>
      <c r="H54" s="243">
        <v>1254</v>
      </c>
      <c r="I54" s="244"/>
      <c r="J54" s="205">
        <v>502</v>
      </c>
      <c r="K54" s="205">
        <f t="shared" si="3"/>
        <v>250</v>
      </c>
      <c r="L54" s="205">
        <f t="shared" si="9"/>
        <v>250</v>
      </c>
      <c r="M54" s="244"/>
      <c r="N54" s="244">
        <v>250</v>
      </c>
      <c r="O54" s="244"/>
      <c r="P54" s="199"/>
      <c r="Q54" s="240"/>
      <c r="R54" s="255">
        <f t="shared" si="16"/>
        <v>502</v>
      </c>
    </row>
    <row r="55" spans="1:18" ht="12.75">
      <c r="A55" s="240"/>
      <c r="B55" s="199" t="s">
        <v>239</v>
      </c>
      <c r="C55" s="240"/>
      <c r="D55" s="240"/>
      <c r="E55" s="243"/>
      <c r="F55" s="243"/>
      <c r="G55" s="205">
        <v>251</v>
      </c>
      <c r="H55" s="243">
        <v>251</v>
      </c>
      <c r="I55" s="244"/>
      <c r="J55" s="205">
        <v>100</v>
      </c>
      <c r="K55" s="205">
        <f t="shared" si="3"/>
        <v>50</v>
      </c>
      <c r="L55" s="205">
        <f t="shared" si="9"/>
        <v>50</v>
      </c>
      <c r="M55" s="244"/>
      <c r="N55" s="244">
        <v>50</v>
      </c>
      <c r="O55" s="244"/>
      <c r="P55" s="199"/>
      <c r="Q55" s="240"/>
      <c r="R55" s="255">
        <f t="shared" si="16"/>
        <v>101</v>
      </c>
    </row>
    <row r="56" spans="1:18" ht="12.75">
      <c r="A56" s="240"/>
      <c r="B56" s="199" t="s">
        <v>240</v>
      </c>
      <c r="C56" s="240"/>
      <c r="D56" s="240"/>
      <c r="E56" s="243"/>
      <c r="F56" s="243"/>
      <c r="G56" s="205">
        <v>251</v>
      </c>
      <c r="H56" s="243">
        <v>251</v>
      </c>
      <c r="I56" s="244"/>
      <c r="J56" s="205">
        <v>100</v>
      </c>
      <c r="K56" s="205">
        <f t="shared" si="3"/>
        <v>50</v>
      </c>
      <c r="L56" s="205">
        <f t="shared" si="9"/>
        <v>50</v>
      </c>
      <c r="M56" s="244"/>
      <c r="N56" s="244">
        <v>50</v>
      </c>
      <c r="O56" s="244"/>
      <c r="P56" s="199"/>
      <c r="Q56" s="240"/>
      <c r="R56" s="255">
        <f t="shared" si="16"/>
        <v>101</v>
      </c>
    </row>
    <row r="57" spans="1:18" ht="12.75">
      <c r="A57" s="240"/>
      <c r="B57" s="199" t="s">
        <v>241</v>
      </c>
      <c r="C57" s="240"/>
      <c r="D57" s="240"/>
      <c r="E57" s="243"/>
      <c r="F57" s="243"/>
      <c r="G57" s="205">
        <v>251</v>
      </c>
      <c r="H57" s="243">
        <v>251</v>
      </c>
      <c r="I57" s="244"/>
      <c r="J57" s="205">
        <v>100</v>
      </c>
      <c r="K57" s="205">
        <f t="shared" si="3"/>
        <v>50</v>
      </c>
      <c r="L57" s="205">
        <f t="shared" si="9"/>
        <v>50</v>
      </c>
      <c r="M57" s="244"/>
      <c r="N57" s="244">
        <v>50</v>
      </c>
      <c r="O57" s="244"/>
      <c r="P57" s="199"/>
      <c r="Q57" s="240"/>
      <c r="R57" s="255">
        <f t="shared" si="16"/>
        <v>101</v>
      </c>
    </row>
    <row r="58" spans="1:18" ht="12.75">
      <c r="A58" s="240"/>
      <c r="B58" s="199" t="s">
        <v>242</v>
      </c>
      <c r="C58" s="240"/>
      <c r="D58" s="240"/>
      <c r="E58" s="243"/>
      <c r="F58" s="243"/>
      <c r="G58" s="205">
        <v>251</v>
      </c>
      <c r="H58" s="243">
        <v>251</v>
      </c>
      <c r="I58" s="244"/>
      <c r="J58" s="205">
        <f>100+77</f>
        <v>177</v>
      </c>
      <c r="K58" s="205">
        <f t="shared" si="3"/>
        <v>50</v>
      </c>
      <c r="L58" s="205">
        <f t="shared" si="9"/>
        <v>50</v>
      </c>
      <c r="M58" s="244"/>
      <c r="N58" s="244">
        <v>50</v>
      </c>
      <c r="O58" s="244"/>
      <c r="P58" s="199"/>
      <c r="Q58" s="240"/>
      <c r="R58" s="255">
        <f t="shared" si="16"/>
        <v>24</v>
      </c>
    </row>
    <row r="59" spans="1:18" ht="12.75">
      <c r="A59" s="240"/>
      <c r="B59" s="199" t="s">
        <v>243</v>
      </c>
      <c r="C59" s="240"/>
      <c r="D59" s="240"/>
      <c r="E59" s="243"/>
      <c r="F59" s="243"/>
      <c r="G59" s="205">
        <v>251</v>
      </c>
      <c r="H59" s="243">
        <v>251</v>
      </c>
      <c r="I59" s="244"/>
      <c r="J59" s="205">
        <v>100</v>
      </c>
      <c r="K59" s="205">
        <f t="shared" si="3"/>
        <v>50</v>
      </c>
      <c r="L59" s="205">
        <f t="shared" si="9"/>
        <v>50</v>
      </c>
      <c r="M59" s="244"/>
      <c r="N59" s="244">
        <v>50</v>
      </c>
      <c r="O59" s="244"/>
      <c r="P59" s="199"/>
      <c r="Q59" s="240"/>
      <c r="R59" s="255">
        <f t="shared" si="16"/>
        <v>101</v>
      </c>
    </row>
    <row r="60" spans="1:18" s="264" customFormat="1" ht="12.75">
      <c r="A60" s="239" t="s">
        <v>7</v>
      </c>
      <c r="B60" s="208" t="s">
        <v>285</v>
      </c>
      <c r="C60" s="239"/>
      <c r="D60" s="208"/>
      <c r="E60" s="208"/>
      <c r="F60" s="217">
        <f>F61+F62</f>
        <v>0</v>
      </c>
      <c r="G60" s="217">
        <f>G61+G62</f>
        <v>0</v>
      </c>
      <c r="H60" s="217">
        <f>H61+H62</f>
        <v>0</v>
      </c>
      <c r="I60" s="217">
        <f>I61+I62</f>
        <v>0</v>
      </c>
      <c r="J60" s="217">
        <f>J61+J62</f>
        <v>0</v>
      </c>
      <c r="K60" s="205">
        <f t="shared" si="3"/>
        <v>3500</v>
      </c>
      <c r="L60" s="217">
        <f>L61+L62</f>
        <v>3500</v>
      </c>
      <c r="M60" s="217">
        <f>M61+M62</f>
        <v>0</v>
      </c>
      <c r="N60" s="217">
        <f>N61+N62</f>
        <v>3500</v>
      </c>
      <c r="O60" s="217">
        <f>O61+O62</f>
        <v>0</v>
      </c>
      <c r="P60" s="208"/>
      <c r="Q60" s="239"/>
      <c r="R60" s="263"/>
    </row>
    <row r="61" spans="1:18" s="264" customFormat="1" ht="39.75">
      <c r="A61" s="239">
        <v>1</v>
      </c>
      <c r="B61" s="208" t="s">
        <v>301</v>
      </c>
      <c r="C61" s="239"/>
      <c r="D61" s="208"/>
      <c r="E61" s="208"/>
      <c r="F61" s="208"/>
      <c r="G61" s="208"/>
      <c r="H61" s="208"/>
      <c r="I61" s="208"/>
      <c r="J61" s="208"/>
      <c r="K61" s="205">
        <f t="shared" si="3"/>
        <v>1500</v>
      </c>
      <c r="L61" s="217">
        <f>M61+N61</f>
        <v>1500</v>
      </c>
      <c r="M61" s="217"/>
      <c r="N61" s="217">
        <v>1500</v>
      </c>
      <c r="O61" s="217"/>
      <c r="P61" s="208"/>
      <c r="Q61" s="239"/>
      <c r="R61" s="265"/>
    </row>
    <row r="62" spans="1:18" s="264" customFormat="1" ht="40.5">
      <c r="A62" s="239">
        <v>2</v>
      </c>
      <c r="B62" s="208" t="s">
        <v>302</v>
      </c>
      <c r="C62" s="239"/>
      <c r="D62" s="208"/>
      <c r="E62" s="208"/>
      <c r="F62" s="208"/>
      <c r="G62" s="217"/>
      <c r="H62" s="217">
        <f>SUM(H63:H63)</f>
        <v>0</v>
      </c>
      <c r="I62" s="217">
        <f>SUM(I63:I63)</f>
        <v>0</v>
      </c>
      <c r="J62" s="217"/>
      <c r="K62" s="205">
        <f>K63</f>
        <v>2000</v>
      </c>
      <c r="L62" s="205">
        <f>L63</f>
        <v>2000</v>
      </c>
      <c r="M62" s="205">
        <f>M63</f>
        <v>0</v>
      </c>
      <c r="N62" s="205">
        <f>N63</f>
        <v>2000</v>
      </c>
      <c r="O62" s="205">
        <f>O63</f>
        <v>0</v>
      </c>
      <c r="P62" s="208"/>
      <c r="Q62" s="239"/>
      <c r="R62" s="266"/>
    </row>
    <row r="63" spans="1:17" s="270" customFormat="1" ht="38.25">
      <c r="A63" s="267"/>
      <c r="B63" s="216" t="s">
        <v>169</v>
      </c>
      <c r="C63" s="267"/>
      <c r="D63" s="268"/>
      <c r="E63" s="268"/>
      <c r="F63" s="268"/>
      <c r="G63" s="268"/>
      <c r="H63" s="268"/>
      <c r="I63" s="268"/>
      <c r="J63" s="268"/>
      <c r="K63" s="205">
        <f t="shared" si="3"/>
        <v>2000</v>
      </c>
      <c r="L63" s="218">
        <f>M63+N63</f>
        <v>2000</v>
      </c>
      <c r="M63" s="269"/>
      <c r="N63" s="218">
        <v>2000</v>
      </c>
      <c r="O63" s="269"/>
      <c r="P63" s="240" t="s">
        <v>218</v>
      </c>
      <c r="Q63" s="240"/>
    </row>
  </sheetData>
  <sheetProtection/>
  <autoFilter ref="A12:Q60"/>
  <mergeCells count="29">
    <mergeCell ref="D8:D11"/>
    <mergeCell ref="H8:I9"/>
    <mergeCell ref="O4:Q4"/>
    <mergeCell ref="A3:Q3"/>
    <mergeCell ref="B1:Q1"/>
    <mergeCell ref="A2:Q2"/>
    <mergeCell ref="H10:H11"/>
    <mergeCell ref="I10:I11"/>
    <mergeCell ref="M10:M11"/>
    <mergeCell ref="F10:F11"/>
    <mergeCell ref="P6:P11"/>
    <mergeCell ref="Q6:Q11"/>
    <mergeCell ref="G8:G11"/>
    <mergeCell ref="K8:K11"/>
    <mergeCell ref="L9:L11"/>
    <mergeCell ref="M9:N9"/>
    <mergeCell ref="O9:O11"/>
    <mergeCell ref="K6:O7"/>
    <mergeCell ref="N10:N11"/>
    <mergeCell ref="E8:F9"/>
    <mergeCell ref="L8:O8"/>
    <mergeCell ref="G6:I7"/>
    <mergeCell ref="C6:C11"/>
    <mergeCell ref="R6:R11"/>
    <mergeCell ref="A6:A11"/>
    <mergeCell ref="B6:B11"/>
    <mergeCell ref="D6:F7"/>
    <mergeCell ref="J6:J11"/>
    <mergeCell ref="E10:E11"/>
  </mergeCells>
  <printOptions/>
  <pageMargins left="0" right="0" top="0.15748031496062992" bottom="0.1968503937007874" header="0.31496062992125984" footer="0.31496062992125984"/>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BB122"/>
  <sheetViews>
    <sheetView zoomScalePageLayoutView="0" workbookViewId="0" topLeftCell="A1">
      <selection activeCell="T95" sqref="T95"/>
    </sheetView>
  </sheetViews>
  <sheetFormatPr defaultColWidth="9.140625" defaultRowHeight="15"/>
  <cols>
    <col min="1" max="1" width="5.00390625" style="370" customWidth="1"/>
    <col min="2" max="2" width="69.00390625" style="359" customWidth="1"/>
    <col min="3" max="3" width="7.140625" style="370" hidden="1" customWidth="1"/>
    <col min="4" max="4" width="17.00390625" style="359" customWidth="1"/>
    <col min="5" max="5" width="15.28125" style="359" customWidth="1"/>
    <col min="6" max="7" width="23.421875" style="359" hidden="1" customWidth="1"/>
    <col min="8" max="8" width="15.421875" style="359" customWidth="1"/>
    <col min="9" max="9" width="17.7109375" style="359" customWidth="1"/>
    <col min="10" max="16384" width="9.140625" style="359" customWidth="1"/>
  </cols>
  <sheetData>
    <row r="1" spans="1:54" ht="16.5">
      <c r="A1" s="357"/>
      <c r="B1" s="358" t="s">
        <v>247</v>
      </c>
      <c r="C1" s="358"/>
      <c r="D1" s="358"/>
      <c r="E1" s="358"/>
      <c r="F1" s="358"/>
      <c r="G1" s="358"/>
      <c r="H1" s="358"/>
      <c r="I1" s="358"/>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row>
    <row r="2" spans="1:54" ht="39.75" customHeight="1">
      <c r="A2" s="358" t="s">
        <v>303</v>
      </c>
      <c r="B2" s="358"/>
      <c r="C2" s="358"/>
      <c r="D2" s="358"/>
      <c r="E2" s="358"/>
      <c r="F2" s="358"/>
      <c r="G2" s="358"/>
      <c r="H2" s="358"/>
      <c r="I2" s="358"/>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row>
    <row r="3" spans="1:54" ht="16.5">
      <c r="A3" s="360"/>
      <c r="B3" s="360"/>
      <c r="C3" s="360"/>
      <c r="D3" s="360"/>
      <c r="E3" s="360"/>
      <c r="F3" s="360"/>
      <c r="G3" s="360"/>
      <c r="H3" s="360"/>
      <c r="I3" s="360"/>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1"/>
      <c r="AZ3" s="361"/>
      <c r="BA3" s="361"/>
      <c r="BB3" s="361"/>
    </row>
    <row r="4" spans="1:9" ht="16.5">
      <c r="A4" s="362"/>
      <c r="B4" s="363"/>
      <c r="C4" s="362"/>
      <c r="D4" s="363"/>
      <c r="E4" s="363"/>
      <c r="F4" s="363"/>
      <c r="G4" s="363"/>
      <c r="H4" s="364" t="s">
        <v>363</v>
      </c>
      <c r="I4" s="364"/>
    </row>
    <row r="5" spans="1:9" ht="15.75" customHeight="1">
      <c r="A5" s="365" t="s">
        <v>19</v>
      </c>
      <c r="B5" s="365" t="s">
        <v>14</v>
      </c>
      <c r="C5" s="365" t="s">
        <v>304</v>
      </c>
      <c r="D5" s="366" t="s">
        <v>343</v>
      </c>
      <c r="E5" s="365" t="s">
        <v>366</v>
      </c>
      <c r="F5" s="365" t="s">
        <v>367</v>
      </c>
      <c r="G5" s="365" t="s">
        <v>368</v>
      </c>
      <c r="H5" s="365" t="s">
        <v>348</v>
      </c>
      <c r="I5" s="365" t="s">
        <v>3</v>
      </c>
    </row>
    <row r="6" spans="1:9" ht="15.75" customHeight="1">
      <c r="A6" s="365"/>
      <c r="B6" s="365"/>
      <c r="C6" s="365"/>
      <c r="D6" s="367"/>
      <c r="E6" s="365"/>
      <c r="F6" s="365"/>
      <c r="G6" s="365"/>
      <c r="H6" s="365"/>
      <c r="I6" s="365"/>
    </row>
    <row r="7" spans="1:9" ht="33" customHeight="1">
      <c r="A7" s="365"/>
      <c r="B7" s="365"/>
      <c r="C7" s="365"/>
      <c r="D7" s="368"/>
      <c r="E7" s="365"/>
      <c r="F7" s="365"/>
      <c r="G7" s="365"/>
      <c r="H7" s="365"/>
      <c r="I7" s="365"/>
    </row>
    <row r="8" spans="1:9" s="370" customFormat="1" ht="15.75">
      <c r="A8" s="369">
        <v>1</v>
      </c>
      <c r="B8" s="369">
        <v>2</v>
      </c>
      <c r="C8" s="369">
        <v>3</v>
      </c>
      <c r="D8" s="369">
        <v>3</v>
      </c>
      <c r="E8" s="369">
        <v>4</v>
      </c>
      <c r="F8" s="369"/>
      <c r="G8" s="369"/>
      <c r="H8" s="369">
        <v>5</v>
      </c>
      <c r="I8" s="369">
        <v>6</v>
      </c>
    </row>
    <row r="9" spans="1:10" ht="15.75">
      <c r="A9" s="369" t="s">
        <v>5</v>
      </c>
      <c r="B9" s="371" t="s">
        <v>362</v>
      </c>
      <c r="C9" s="372"/>
      <c r="D9" s="373">
        <f>D10+D95</f>
        <v>140488.99</v>
      </c>
      <c r="E9" s="373">
        <f>E10+E95</f>
        <v>68059.77</v>
      </c>
      <c r="F9" s="373"/>
      <c r="G9" s="373"/>
      <c r="H9" s="373">
        <f>H10+H95</f>
        <v>37027</v>
      </c>
      <c r="I9" s="374"/>
      <c r="J9" s="375"/>
    </row>
    <row r="10" spans="1:10" s="378" customFormat="1" ht="51" customHeight="1">
      <c r="A10" s="369" t="s">
        <v>6</v>
      </c>
      <c r="B10" s="371" t="s">
        <v>361</v>
      </c>
      <c r="C10" s="372"/>
      <c r="D10" s="373">
        <f>D11+D32+D41+D64+D71+D89</f>
        <v>96758</v>
      </c>
      <c r="E10" s="373">
        <f>F10+G10</f>
        <v>43370</v>
      </c>
      <c r="F10" s="373">
        <f>F11+F32+F41+F64+F71+F89</f>
        <v>18869</v>
      </c>
      <c r="G10" s="373">
        <f>G11+G32+G41+G64+G71+G89</f>
        <v>24501</v>
      </c>
      <c r="H10" s="373">
        <f>SUM(H11:H89)</f>
        <v>26105</v>
      </c>
      <c r="I10" s="376" t="s">
        <v>365</v>
      </c>
      <c r="J10" s="377"/>
    </row>
    <row r="11" spans="1:9" ht="31.5" hidden="1">
      <c r="A11" s="376">
        <v>1</v>
      </c>
      <c r="B11" s="379" t="s">
        <v>370</v>
      </c>
      <c r="C11" s="380"/>
      <c r="D11" s="381">
        <f>D12+D21</f>
        <v>13843</v>
      </c>
      <c r="E11" s="381">
        <f aca="true" t="shared" si="0" ref="E11:E74">F11+G11</f>
        <v>7519</v>
      </c>
      <c r="F11" s="381">
        <v>4001</v>
      </c>
      <c r="G11" s="381">
        <v>3518</v>
      </c>
      <c r="H11" s="381">
        <v>3735</v>
      </c>
      <c r="I11" s="382"/>
    </row>
    <row r="12" spans="1:9" ht="15.75" hidden="1">
      <c r="A12" s="376">
        <v>1</v>
      </c>
      <c r="B12" s="379" t="s">
        <v>305</v>
      </c>
      <c r="C12" s="380"/>
      <c r="D12" s="381">
        <f>D13+D17</f>
        <v>8100</v>
      </c>
      <c r="E12" s="381">
        <f t="shared" si="0"/>
        <v>0</v>
      </c>
      <c r="F12" s="381"/>
      <c r="G12" s="381"/>
      <c r="H12" s="381"/>
      <c r="I12" s="382"/>
    </row>
    <row r="13" spans="1:9" ht="15.75" hidden="1">
      <c r="A13" s="376" t="s">
        <v>75</v>
      </c>
      <c r="B13" s="379" t="s">
        <v>306</v>
      </c>
      <c r="C13" s="380"/>
      <c r="D13" s="381">
        <f>SUM(D15:D16)</f>
        <v>5100</v>
      </c>
      <c r="E13" s="381">
        <f t="shared" si="0"/>
        <v>0</v>
      </c>
      <c r="F13" s="381"/>
      <c r="G13" s="381"/>
      <c r="H13" s="381"/>
      <c r="I13" s="382"/>
    </row>
    <row r="14" spans="1:9" ht="15.75" hidden="1">
      <c r="A14" s="383" t="s">
        <v>8</v>
      </c>
      <c r="B14" s="384" t="s">
        <v>307</v>
      </c>
      <c r="C14" s="385"/>
      <c r="D14" s="381"/>
      <c r="E14" s="381">
        <f t="shared" si="0"/>
        <v>0</v>
      </c>
      <c r="F14" s="381"/>
      <c r="G14" s="381"/>
      <c r="H14" s="381"/>
      <c r="I14" s="386"/>
    </row>
    <row r="15" spans="1:9" ht="47.25" hidden="1">
      <c r="A15" s="376"/>
      <c r="B15" s="387" t="s">
        <v>308</v>
      </c>
      <c r="C15" s="380" t="s">
        <v>309</v>
      </c>
      <c r="D15" s="381">
        <v>3000</v>
      </c>
      <c r="E15" s="381">
        <f t="shared" si="0"/>
        <v>0</v>
      </c>
      <c r="F15" s="381"/>
      <c r="G15" s="381"/>
      <c r="H15" s="381"/>
      <c r="I15" s="382"/>
    </row>
    <row r="16" spans="1:9" ht="31.5" hidden="1">
      <c r="A16" s="376"/>
      <c r="B16" s="387" t="s">
        <v>279</v>
      </c>
      <c r="C16" s="388" t="s">
        <v>310</v>
      </c>
      <c r="D16" s="381">
        <v>2100</v>
      </c>
      <c r="E16" s="381">
        <f t="shared" si="0"/>
        <v>0</v>
      </c>
      <c r="F16" s="381"/>
      <c r="G16" s="381"/>
      <c r="H16" s="381"/>
      <c r="I16" s="389"/>
    </row>
    <row r="17" spans="1:9" ht="15.75" hidden="1">
      <c r="A17" s="376" t="s">
        <v>76</v>
      </c>
      <c r="B17" s="380" t="s">
        <v>311</v>
      </c>
      <c r="C17" s="380"/>
      <c r="D17" s="381">
        <f>SUM(D19:D20)</f>
        <v>3000</v>
      </c>
      <c r="E17" s="381">
        <f t="shared" si="0"/>
        <v>0</v>
      </c>
      <c r="F17" s="381"/>
      <c r="G17" s="381"/>
      <c r="H17" s="381"/>
      <c r="I17" s="382"/>
    </row>
    <row r="18" spans="1:9" ht="15.75" hidden="1">
      <c r="A18" s="383" t="s">
        <v>8</v>
      </c>
      <c r="B18" s="385" t="s">
        <v>307</v>
      </c>
      <c r="C18" s="385"/>
      <c r="D18" s="381"/>
      <c r="E18" s="381">
        <f t="shared" si="0"/>
        <v>0</v>
      </c>
      <c r="F18" s="381"/>
      <c r="G18" s="381"/>
      <c r="H18" s="381"/>
      <c r="I18" s="386"/>
    </row>
    <row r="19" spans="1:9" ht="31.5" hidden="1">
      <c r="A19" s="376"/>
      <c r="B19" s="387" t="s">
        <v>312</v>
      </c>
      <c r="C19" s="380" t="s">
        <v>134</v>
      </c>
      <c r="D19" s="381">
        <v>2400</v>
      </c>
      <c r="E19" s="381">
        <f t="shared" si="0"/>
        <v>0</v>
      </c>
      <c r="F19" s="381"/>
      <c r="G19" s="381"/>
      <c r="H19" s="381"/>
      <c r="I19" s="382"/>
    </row>
    <row r="20" spans="1:9" ht="31.5" hidden="1">
      <c r="A20" s="376"/>
      <c r="B20" s="387" t="s">
        <v>346</v>
      </c>
      <c r="C20" s="380"/>
      <c r="D20" s="381">
        <v>600</v>
      </c>
      <c r="E20" s="381">
        <f t="shared" si="0"/>
        <v>0</v>
      </c>
      <c r="F20" s="381"/>
      <c r="G20" s="381"/>
      <c r="H20" s="381"/>
      <c r="I20" s="382"/>
    </row>
    <row r="21" spans="1:9" ht="15.75" hidden="1">
      <c r="A21" s="376">
        <v>2</v>
      </c>
      <c r="B21" s="379" t="s">
        <v>313</v>
      </c>
      <c r="C21" s="380"/>
      <c r="D21" s="381">
        <f>SUM(D22:D31)</f>
        <v>5743</v>
      </c>
      <c r="E21" s="381">
        <f t="shared" si="0"/>
        <v>0</v>
      </c>
      <c r="F21" s="381"/>
      <c r="G21" s="381"/>
      <c r="H21" s="381"/>
      <c r="I21" s="382"/>
    </row>
    <row r="22" spans="1:9" ht="15.75" hidden="1">
      <c r="A22" s="376" t="s">
        <v>120</v>
      </c>
      <c r="B22" s="390" t="s">
        <v>234</v>
      </c>
      <c r="C22" s="380"/>
      <c r="D22" s="381">
        <v>1063</v>
      </c>
      <c r="E22" s="381">
        <f t="shared" si="0"/>
        <v>0</v>
      </c>
      <c r="F22" s="381"/>
      <c r="G22" s="381"/>
      <c r="H22" s="381"/>
      <c r="I22" s="382"/>
    </row>
    <row r="23" spans="1:9" ht="15.75" hidden="1">
      <c r="A23" s="376" t="s">
        <v>125</v>
      </c>
      <c r="B23" s="390" t="s">
        <v>235</v>
      </c>
      <c r="C23" s="380"/>
      <c r="D23" s="381">
        <v>800</v>
      </c>
      <c r="E23" s="381">
        <f t="shared" si="0"/>
        <v>0</v>
      </c>
      <c r="F23" s="381"/>
      <c r="G23" s="381"/>
      <c r="H23" s="381"/>
      <c r="I23" s="382"/>
    </row>
    <row r="24" spans="1:9" ht="15.75" hidden="1">
      <c r="A24" s="376" t="s">
        <v>147</v>
      </c>
      <c r="B24" s="390" t="s">
        <v>236</v>
      </c>
      <c r="C24" s="380"/>
      <c r="D24" s="381">
        <v>800</v>
      </c>
      <c r="E24" s="381">
        <f t="shared" si="0"/>
        <v>0</v>
      </c>
      <c r="F24" s="381"/>
      <c r="G24" s="381"/>
      <c r="H24" s="381"/>
      <c r="I24" s="382"/>
    </row>
    <row r="25" spans="1:9" ht="15.75" hidden="1">
      <c r="A25" s="376" t="s">
        <v>314</v>
      </c>
      <c r="B25" s="390" t="s">
        <v>237</v>
      </c>
      <c r="C25" s="380"/>
      <c r="D25" s="381">
        <v>440</v>
      </c>
      <c r="E25" s="381">
        <f t="shared" si="0"/>
        <v>0</v>
      </c>
      <c r="F25" s="381"/>
      <c r="G25" s="381"/>
      <c r="H25" s="381"/>
      <c r="I25" s="382"/>
    </row>
    <row r="26" spans="1:9" ht="15.75" hidden="1">
      <c r="A26" s="376" t="s">
        <v>315</v>
      </c>
      <c r="B26" s="390" t="s">
        <v>238</v>
      </c>
      <c r="C26" s="380"/>
      <c r="D26" s="381">
        <v>560</v>
      </c>
      <c r="E26" s="381">
        <f t="shared" si="0"/>
        <v>0</v>
      </c>
      <c r="F26" s="381"/>
      <c r="G26" s="381"/>
      <c r="H26" s="381"/>
      <c r="I26" s="382"/>
    </row>
    <row r="27" spans="1:9" ht="15.75" hidden="1">
      <c r="A27" s="376" t="s">
        <v>316</v>
      </c>
      <c r="B27" s="390" t="s">
        <v>239</v>
      </c>
      <c r="C27" s="380"/>
      <c r="D27" s="381">
        <v>560</v>
      </c>
      <c r="E27" s="381">
        <f t="shared" si="0"/>
        <v>0</v>
      </c>
      <c r="F27" s="381"/>
      <c r="G27" s="381"/>
      <c r="H27" s="381"/>
      <c r="I27" s="382"/>
    </row>
    <row r="28" spans="1:9" ht="15.75" hidden="1">
      <c r="A28" s="376" t="s">
        <v>317</v>
      </c>
      <c r="B28" s="390" t="s">
        <v>240</v>
      </c>
      <c r="C28" s="380"/>
      <c r="D28" s="381">
        <v>600</v>
      </c>
      <c r="E28" s="381">
        <f t="shared" si="0"/>
        <v>0</v>
      </c>
      <c r="F28" s="381"/>
      <c r="G28" s="381"/>
      <c r="H28" s="381"/>
      <c r="I28" s="382"/>
    </row>
    <row r="29" spans="1:9" s="391" customFormat="1" ht="15.75" hidden="1">
      <c r="A29" s="376" t="s">
        <v>318</v>
      </c>
      <c r="B29" s="390" t="s">
        <v>241</v>
      </c>
      <c r="C29" s="380"/>
      <c r="D29" s="381">
        <v>320</v>
      </c>
      <c r="E29" s="381">
        <f t="shared" si="0"/>
        <v>0</v>
      </c>
      <c r="F29" s="381"/>
      <c r="G29" s="381"/>
      <c r="H29" s="381"/>
      <c r="I29" s="386"/>
    </row>
    <row r="30" spans="1:9" s="391" customFormat="1" ht="15.75" hidden="1">
      <c r="A30" s="376" t="s">
        <v>319</v>
      </c>
      <c r="B30" s="390" t="s">
        <v>242</v>
      </c>
      <c r="C30" s="380"/>
      <c r="D30" s="381">
        <v>320</v>
      </c>
      <c r="E30" s="381">
        <f t="shared" si="0"/>
        <v>0</v>
      </c>
      <c r="F30" s="381"/>
      <c r="G30" s="381"/>
      <c r="H30" s="381"/>
      <c r="I30" s="386"/>
    </row>
    <row r="31" spans="1:9" s="391" customFormat="1" ht="15.75" hidden="1">
      <c r="A31" s="376" t="s">
        <v>320</v>
      </c>
      <c r="B31" s="390" t="s">
        <v>244</v>
      </c>
      <c r="C31" s="380"/>
      <c r="D31" s="381">
        <v>280</v>
      </c>
      <c r="E31" s="381">
        <f t="shared" si="0"/>
        <v>0</v>
      </c>
      <c r="F31" s="381"/>
      <c r="G31" s="381"/>
      <c r="H31" s="381"/>
      <c r="I31" s="382"/>
    </row>
    <row r="32" spans="1:9" ht="15.75" hidden="1">
      <c r="A32" s="376">
        <v>2</v>
      </c>
      <c r="B32" s="390" t="s">
        <v>371</v>
      </c>
      <c r="C32" s="380"/>
      <c r="D32" s="381">
        <f>D33+D37</f>
        <v>11824</v>
      </c>
      <c r="E32" s="381">
        <f t="shared" si="0"/>
        <v>5134</v>
      </c>
      <c r="F32" s="381">
        <v>2129</v>
      </c>
      <c r="G32" s="381">
        <v>3005</v>
      </c>
      <c r="H32" s="381">
        <v>3190</v>
      </c>
      <c r="I32" s="382"/>
    </row>
    <row r="33" spans="1:9" ht="15.75" hidden="1">
      <c r="A33" s="376">
        <v>1</v>
      </c>
      <c r="B33" s="379" t="s">
        <v>305</v>
      </c>
      <c r="C33" s="380"/>
      <c r="D33" s="381">
        <f>D34</f>
        <v>900</v>
      </c>
      <c r="E33" s="381">
        <f t="shared" si="0"/>
        <v>0</v>
      </c>
      <c r="F33" s="381"/>
      <c r="G33" s="381"/>
      <c r="H33" s="381"/>
      <c r="I33" s="382"/>
    </row>
    <row r="34" spans="1:9" ht="15.75" hidden="1">
      <c r="A34" s="376" t="s">
        <v>75</v>
      </c>
      <c r="B34" s="379" t="s">
        <v>306</v>
      </c>
      <c r="C34" s="380"/>
      <c r="D34" s="381">
        <f>D36</f>
        <v>900</v>
      </c>
      <c r="E34" s="381">
        <f t="shared" si="0"/>
        <v>0</v>
      </c>
      <c r="F34" s="381"/>
      <c r="G34" s="381"/>
      <c r="H34" s="381"/>
      <c r="I34" s="382"/>
    </row>
    <row r="35" spans="1:9" ht="15.75" hidden="1">
      <c r="A35" s="376" t="s">
        <v>321</v>
      </c>
      <c r="B35" s="379" t="s">
        <v>307</v>
      </c>
      <c r="C35" s="380"/>
      <c r="D35" s="381"/>
      <c r="E35" s="381">
        <f t="shared" si="0"/>
        <v>0</v>
      </c>
      <c r="F35" s="381"/>
      <c r="G35" s="381"/>
      <c r="H35" s="381"/>
      <c r="I35" s="382"/>
    </row>
    <row r="36" spans="1:9" ht="31.5" hidden="1">
      <c r="A36" s="376"/>
      <c r="B36" s="387" t="s">
        <v>279</v>
      </c>
      <c r="C36" s="380" t="s">
        <v>310</v>
      </c>
      <c r="D36" s="381">
        <v>900</v>
      </c>
      <c r="E36" s="381">
        <f t="shared" si="0"/>
        <v>0</v>
      </c>
      <c r="F36" s="381"/>
      <c r="G36" s="381"/>
      <c r="H36" s="381"/>
      <c r="I36" s="382"/>
    </row>
    <row r="37" spans="1:9" ht="15.75" hidden="1">
      <c r="A37" s="376">
        <v>2</v>
      </c>
      <c r="B37" s="379" t="s">
        <v>313</v>
      </c>
      <c r="C37" s="380"/>
      <c r="D37" s="381">
        <f>SUM(D38:D40)</f>
        <v>10924</v>
      </c>
      <c r="E37" s="381">
        <f t="shared" si="0"/>
        <v>0</v>
      </c>
      <c r="F37" s="381"/>
      <c r="G37" s="381"/>
      <c r="H37" s="381"/>
      <c r="I37" s="382"/>
    </row>
    <row r="38" spans="1:9" ht="15.75" hidden="1">
      <c r="A38" s="376" t="s">
        <v>120</v>
      </c>
      <c r="B38" s="390" t="s">
        <v>234</v>
      </c>
      <c r="C38" s="380"/>
      <c r="D38" s="381">
        <v>3524</v>
      </c>
      <c r="E38" s="381">
        <f t="shared" si="0"/>
        <v>0</v>
      </c>
      <c r="F38" s="381"/>
      <c r="G38" s="381"/>
      <c r="H38" s="381"/>
      <c r="I38" s="392"/>
    </row>
    <row r="39" spans="1:9" ht="15.75" hidden="1">
      <c r="A39" s="376" t="s">
        <v>125</v>
      </c>
      <c r="B39" s="390" t="s">
        <v>235</v>
      </c>
      <c r="C39" s="380"/>
      <c r="D39" s="381">
        <v>3700</v>
      </c>
      <c r="E39" s="381">
        <f t="shared" si="0"/>
        <v>0</v>
      </c>
      <c r="F39" s="381"/>
      <c r="G39" s="381"/>
      <c r="H39" s="381"/>
      <c r="I39" s="392"/>
    </row>
    <row r="40" spans="1:9" ht="15.75" hidden="1">
      <c r="A40" s="376" t="s">
        <v>147</v>
      </c>
      <c r="B40" s="390" t="s">
        <v>236</v>
      </c>
      <c r="C40" s="380"/>
      <c r="D40" s="381">
        <v>3700</v>
      </c>
      <c r="E40" s="381">
        <f t="shared" si="0"/>
        <v>0</v>
      </c>
      <c r="F40" s="381"/>
      <c r="G40" s="381"/>
      <c r="H40" s="381"/>
      <c r="I40" s="382"/>
    </row>
    <row r="41" spans="1:9" ht="31.5" hidden="1">
      <c r="A41" s="376">
        <v>3</v>
      </c>
      <c r="B41" s="390" t="s">
        <v>372</v>
      </c>
      <c r="C41" s="380"/>
      <c r="D41" s="381">
        <f>D42+D53</f>
        <v>51013</v>
      </c>
      <c r="E41" s="381">
        <f t="shared" si="0"/>
        <v>22146</v>
      </c>
      <c r="F41" s="381">
        <v>9182</v>
      </c>
      <c r="G41" s="381">
        <v>12964</v>
      </c>
      <c r="H41" s="381">
        <v>13763</v>
      </c>
      <c r="I41" s="382"/>
    </row>
    <row r="42" spans="1:9" ht="15.75" hidden="1">
      <c r="A42" s="376">
        <v>1</v>
      </c>
      <c r="B42" s="379" t="s">
        <v>305</v>
      </c>
      <c r="C42" s="380"/>
      <c r="D42" s="381">
        <f>D43+D48</f>
        <v>10111.4</v>
      </c>
      <c r="E42" s="381">
        <f t="shared" si="0"/>
        <v>0</v>
      </c>
      <c r="F42" s="381"/>
      <c r="G42" s="381"/>
      <c r="H42" s="381"/>
      <c r="I42" s="382"/>
    </row>
    <row r="43" spans="1:9" ht="15.75" hidden="1">
      <c r="A43" s="376" t="s">
        <v>75</v>
      </c>
      <c r="B43" s="380" t="s">
        <v>322</v>
      </c>
      <c r="C43" s="380"/>
      <c r="D43" s="381">
        <f>SUM(D45:D47)</f>
        <v>1411.4</v>
      </c>
      <c r="E43" s="381">
        <f t="shared" si="0"/>
        <v>0</v>
      </c>
      <c r="F43" s="381"/>
      <c r="G43" s="381"/>
      <c r="H43" s="381"/>
      <c r="I43" s="382"/>
    </row>
    <row r="44" spans="1:9" ht="15.75" hidden="1">
      <c r="A44" s="376" t="s">
        <v>321</v>
      </c>
      <c r="B44" s="380" t="s">
        <v>323</v>
      </c>
      <c r="C44" s="380"/>
      <c r="D44" s="381"/>
      <c r="E44" s="381">
        <f t="shared" si="0"/>
        <v>0</v>
      </c>
      <c r="F44" s="381"/>
      <c r="G44" s="381"/>
      <c r="H44" s="381"/>
      <c r="I44" s="382"/>
    </row>
    <row r="45" spans="1:9" ht="31.5" hidden="1">
      <c r="A45" s="376"/>
      <c r="B45" s="390" t="s">
        <v>324</v>
      </c>
      <c r="C45" s="380" t="s">
        <v>310</v>
      </c>
      <c r="D45" s="381">
        <v>261</v>
      </c>
      <c r="E45" s="381">
        <f t="shared" si="0"/>
        <v>0</v>
      </c>
      <c r="F45" s="381"/>
      <c r="G45" s="381"/>
      <c r="H45" s="381"/>
      <c r="I45" s="382"/>
    </row>
    <row r="46" spans="1:9" ht="31.5" hidden="1">
      <c r="A46" s="376"/>
      <c r="B46" s="390" t="s">
        <v>325</v>
      </c>
      <c r="C46" s="380" t="s">
        <v>310</v>
      </c>
      <c r="D46" s="381">
        <v>344</v>
      </c>
      <c r="E46" s="381">
        <f t="shared" si="0"/>
        <v>0</v>
      </c>
      <c r="F46" s="381"/>
      <c r="G46" s="381"/>
      <c r="H46" s="381"/>
      <c r="I46" s="382"/>
    </row>
    <row r="47" spans="1:9" ht="31.5" hidden="1">
      <c r="A47" s="376"/>
      <c r="B47" s="390" t="s">
        <v>326</v>
      </c>
      <c r="C47" s="380" t="s">
        <v>327</v>
      </c>
      <c r="D47" s="381">
        <v>806.4</v>
      </c>
      <c r="E47" s="381">
        <f t="shared" si="0"/>
        <v>0</v>
      </c>
      <c r="F47" s="381"/>
      <c r="G47" s="381"/>
      <c r="H47" s="381"/>
      <c r="I47" s="382"/>
    </row>
    <row r="48" spans="1:9" ht="15.75" hidden="1">
      <c r="A48" s="376" t="s">
        <v>76</v>
      </c>
      <c r="B48" s="380" t="s">
        <v>311</v>
      </c>
      <c r="C48" s="380"/>
      <c r="D48" s="381">
        <f>D50+D52</f>
        <v>8700</v>
      </c>
      <c r="E48" s="381">
        <f t="shared" si="0"/>
        <v>0</v>
      </c>
      <c r="F48" s="381"/>
      <c r="G48" s="381"/>
      <c r="H48" s="381"/>
      <c r="I48" s="382"/>
    </row>
    <row r="49" spans="1:9" ht="15.75" hidden="1">
      <c r="A49" s="376" t="s">
        <v>321</v>
      </c>
      <c r="B49" s="380" t="s">
        <v>323</v>
      </c>
      <c r="C49" s="380"/>
      <c r="D49" s="381"/>
      <c r="E49" s="381">
        <f t="shared" si="0"/>
        <v>0</v>
      </c>
      <c r="F49" s="381"/>
      <c r="G49" s="381"/>
      <c r="H49" s="381"/>
      <c r="I49" s="382"/>
    </row>
    <row r="50" spans="1:9" ht="31.5" hidden="1">
      <c r="A50" s="376"/>
      <c r="B50" s="379" t="s">
        <v>328</v>
      </c>
      <c r="C50" s="380" t="s">
        <v>327</v>
      </c>
      <c r="D50" s="381">
        <v>4429</v>
      </c>
      <c r="E50" s="381">
        <f t="shared" si="0"/>
        <v>0</v>
      </c>
      <c r="F50" s="381"/>
      <c r="G50" s="381"/>
      <c r="H50" s="381"/>
      <c r="I50" s="382"/>
    </row>
    <row r="51" spans="1:9" ht="15.75" hidden="1">
      <c r="A51" s="376" t="s">
        <v>329</v>
      </c>
      <c r="B51" s="379" t="s">
        <v>330</v>
      </c>
      <c r="C51" s="380"/>
      <c r="D51" s="381"/>
      <c r="E51" s="381">
        <f t="shared" si="0"/>
        <v>0</v>
      </c>
      <c r="F51" s="381"/>
      <c r="G51" s="381"/>
      <c r="H51" s="381"/>
      <c r="I51" s="382"/>
    </row>
    <row r="52" spans="1:9" ht="31.5" hidden="1">
      <c r="A52" s="376"/>
      <c r="B52" s="390" t="s">
        <v>331</v>
      </c>
      <c r="C52" s="380" t="s">
        <v>310</v>
      </c>
      <c r="D52" s="381">
        <v>4271</v>
      </c>
      <c r="E52" s="381">
        <f t="shared" si="0"/>
        <v>0</v>
      </c>
      <c r="F52" s="381"/>
      <c r="G52" s="381"/>
      <c r="H52" s="381"/>
      <c r="I52" s="382"/>
    </row>
    <row r="53" spans="1:9" ht="15.75" hidden="1">
      <c r="A53" s="376">
        <v>2</v>
      </c>
      <c r="B53" s="379" t="s">
        <v>313</v>
      </c>
      <c r="C53" s="380"/>
      <c r="D53" s="381">
        <f>SUM(D54:D63)</f>
        <v>40901.6</v>
      </c>
      <c r="E53" s="381">
        <f t="shared" si="0"/>
        <v>0</v>
      </c>
      <c r="F53" s="381"/>
      <c r="G53" s="381"/>
      <c r="H53" s="381"/>
      <c r="I53" s="393"/>
    </row>
    <row r="54" spans="1:9" ht="15.75" hidden="1">
      <c r="A54" s="376" t="s">
        <v>120</v>
      </c>
      <c r="B54" s="390" t="s">
        <v>234</v>
      </c>
      <c r="C54" s="380"/>
      <c r="D54" s="381">
        <v>7738</v>
      </c>
      <c r="E54" s="381">
        <f t="shared" si="0"/>
        <v>0</v>
      </c>
      <c r="F54" s="381"/>
      <c r="G54" s="381"/>
      <c r="H54" s="381"/>
      <c r="I54" s="382"/>
    </row>
    <row r="55" spans="1:9" ht="15.75" hidden="1">
      <c r="A55" s="376" t="s">
        <v>125</v>
      </c>
      <c r="B55" s="390" t="s">
        <v>235</v>
      </c>
      <c r="C55" s="380"/>
      <c r="D55" s="381">
        <v>7411.3</v>
      </c>
      <c r="E55" s="381">
        <f t="shared" si="0"/>
        <v>0</v>
      </c>
      <c r="F55" s="381"/>
      <c r="G55" s="381"/>
      <c r="H55" s="381"/>
      <c r="I55" s="382"/>
    </row>
    <row r="56" spans="1:9" ht="15.75" hidden="1">
      <c r="A56" s="376" t="s">
        <v>147</v>
      </c>
      <c r="B56" s="390" t="s">
        <v>236</v>
      </c>
      <c r="C56" s="380"/>
      <c r="D56" s="381">
        <v>9045</v>
      </c>
      <c r="E56" s="381">
        <f t="shared" si="0"/>
        <v>0</v>
      </c>
      <c r="F56" s="381"/>
      <c r="G56" s="381"/>
      <c r="H56" s="381"/>
      <c r="I56" s="382"/>
    </row>
    <row r="57" spans="1:9" ht="15.75" hidden="1">
      <c r="A57" s="376" t="s">
        <v>314</v>
      </c>
      <c r="B57" s="390" t="s">
        <v>237</v>
      </c>
      <c r="C57" s="380"/>
      <c r="D57" s="381">
        <v>1371.3</v>
      </c>
      <c r="E57" s="381">
        <f t="shared" si="0"/>
        <v>0</v>
      </c>
      <c r="F57" s="381"/>
      <c r="G57" s="381"/>
      <c r="H57" s="381"/>
      <c r="I57" s="382"/>
    </row>
    <row r="58" spans="1:9" ht="15.75" hidden="1">
      <c r="A58" s="376" t="s">
        <v>315</v>
      </c>
      <c r="B58" s="390" t="s">
        <v>238</v>
      </c>
      <c r="C58" s="380"/>
      <c r="D58" s="381">
        <v>3283</v>
      </c>
      <c r="E58" s="381">
        <f t="shared" si="0"/>
        <v>0</v>
      </c>
      <c r="F58" s="381"/>
      <c r="G58" s="381"/>
      <c r="H58" s="381"/>
      <c r="I58" s="382"/>
    </row>
    <row r="59" spans="1:9" ht="15.75" hidden="1">
      <c r="A59" s="376" t="s">
        <v>316</v>
      </c>
      <c r="B59" s="390" t="s">
        <v>239</v>
      </c>
      <c r="C59" s="380"/>
      <c r="D59" s="381">
        <v>2922</v>
      </c>
      <c r="E59" s="381">
        <f t="shared" si="0"/>
        <v>0</v>
      </c>
      <c r="F59" s="381"/>
      <c r="G59" s="381"/>
      <c r="H59" s="381"/>
      <c r="I59" s="382"/>
    </row>
    <row r="60" spans="1:9" ht="15.75" hidden="1">
      <c r="A60" s="376" t="s">
        <v>317</v>
      </c>
      <c r="B60" s="390" t="s">
        <v>240</v>
      </c>
      <c r="C60" s="380"/>
      <c r="D60" s="381">
        <v>2922</v>
      </c>
      <c r="E60" s="381">
        <f t="shared" si="0"/>
        <v>0</v>
      </c>
      <c r="F60" s="381"/>
      <c r="G60" s="381"/>
      <c r="H60" s="381"/>
      <c r="I60" s="382"/>
    </row>
    <row r="61" spans="1:9" ht="15.75" hidden="1">
      <c r="A61" s="376" t="s">
        <v>318</v>
      </c>
      <c r="B61" s="390" t="s">
        <v>241</v>
      </c>
      <c r="C61" s="380"/>
      <c r="D61" s="381">
        <v>2305</v>
      </c>
      <c r="E61" s="381">
        <f t="shared" si="0"/>
        <v>0</v>
      </c>
      <c r="F61" s="381"/>
      <c r="G61" s="381"/>
      <c r="H61" s="381"/>
      <c r="I61" s="382"/>
    </row>
    <row r="62" spans="1:9" ht="15.75" hidden="1">
      <c r="A62" s="376" t="s">
        <v>319</v>
      </c>
      <c r="B62" s="390" t="s">
        <v>242</v>
      </c>
      <c r="C62" s="380"/>
      <c r="D62" s="381">
        <v>1004</v>
      </c>
      <c r="E62" s="381">
        <f t="shared" si="0"/>
        <v>0</v>
      </c>
      <c r="F62" s="381"/>
      <c r="G62" s="381"/>
      <c r="H62" s="381"/>
      <c r="I62" s="382"/>
    </row>
    <row r="63" spans="1:9" ht="15.75" hidden="1">
      <c r="A63" s="376" t="s">
        <v>320</v>
      </c>
      <c r="B63" s="390" t="s">
        <v>244</v>
      </c>
      <c r="C63" s="380"/>
      <c r="D63" s="381">
        <v>2900</v>
      </c>
      <c r="E63" s="381">
        <f t="shared" si="0"/>
        <v>0</v>
      </c>
      <c r="F63" s="381"/>
      <c r="G63" s="381"/>
      <c r="H63" s="381"/>
      <c r="I63" s="382"/>
    </row>
    <row r="64" spans="1:9" s="394" customFormat="1" ht="63" hidden="1">
      <c r="A64" s="376">
        <v>4</v>
      </c>
      <c r="B64" s="379" t="s">
        <v>373</v>
      </c>
      <c r="C64" s="380"/>
      <c r="D64" s="381">
        <v>7396</v>
      </c>
      <c r="E64" s="381">
        <f t="shared" si="0"/>
        <v>3210</v>
      </c>
      <c r="F64" s="381">
        <v>1331</v>
      </c>
      <c r="G64" s="381">
        <v>1879</v>
      </c>
      <c r="H64" s="381">
        <v>1995</v>
      </c>
      <c r="I64" s="382"/>
    </row>
    <row r="65" spans="1:9" ht="15.75" hidden="1">
      <c r="A65" s="376">
        <v>1</v>
      </c>
      <c r="B65" s="379" t="s">
        <v>305</v>
      </c>
      <c r="C65" s="380"/>
      <c r="D65" s="381">
        <v>7396</v>
      </c>
      <c r="E65" s="381">
        <f t="shared" si="0"/>
        <v>0</v>
      </c>
      <c r="F65" s="381"/>
      <c r="G65" s="381"/>
      <c r="H65" s="381"/>
      <c r="I65" s="382"/>
    </row>
    <row r="66" spans="1:9" ht="15.75" hidden="1">
      <c r="A66" s="376" t="s">
        <v>75</v>
      </c>
      <c r="B66" s="380" t="s">
        <v>322</v>
      </c>
      <c r="C66" s="380"/>
      <c r="D66" s="381">
        <v>7396</v>
      </c>
      <c r="E66" s="381">
        <f t="shared" si="0"/>
        <v>0</v>
      </c>
      <c r="F66" s="381"/>
      <c r="G66" s="381"/>
      <c r="H66" s="381"/>
      <c r="I66" s="382"/>
    </row>
    <row r="67" spans="1:9" ht="15.75" hidden="1">
      <c r="A67" s="376" t="s">
        <v>321</v>
      </c>
      <c r="B67" s="380" t="s">
        <v>307</v>
      </c>
      <c r="C67" s="380"/>
      <c r="D67" s="381"/>
      <c r="E67" s="381">
        <f t="shared" si="0"/>
        <v>0</v>
      </c>
      <c r="F67" s="381"/>
      <c r="G67" s="381"/>
      <c r="H67" s="381"/>
      <c r="I67" s="382"/>
    </row>
    <row r="68" spans="1:9" ht="63" hidden="1">
      <c r="A68" s="376"/>
      <c r="B68" s="390" t="s">
        <v>332</v>
      </c>
      <c r="C68" s="380" t="s">
        <v>333</v>
      </c>
      <c r="D68" s="381">
        <v>1331</v>
      </c>
      <c r="E68" s="381">
        <f t="shared" si="0"/>
        <v>0</v>
      </c>
      <c r="F68" s="381"/>
      <c r="G68" s="381"/>
      <c r="H68" s="381"/>
      <c r="I68" s="382"/>
    </row>
    <row r="69" spans="1:9" ht="63" hidden="1">
      <c r="A69" s="376"/>
      <c r="B69" s="390" t="s">
        <v>334</v>
      </c>
      <c r="C69" s="380" t="s">
        <v>333</v>
      </c>
      <c r="D69" s="381">
        <v>6065</v>
      </c>
      <c r="E69" s="381">
        <f t="shared" si="0"/>
        <v>0</v>
      </c>
      <c r="F69" s="381"/>
      <c r="G69" s="381"/>
      <c r="H69" s="381"/>
      <c r="I69" s="382"/>
    </row>
    <row r="70" spans="1:9" ht="31.5" hidden="1">
      <c r="A70" s="376"/>
      <c r="B70" s="390" t="s">
        <v>347</v>
      </c>
      <c r="C70" s="380"/>
      <c r="D70" s="381">
        <v>855</v>
      </c>
      <c r="E70" s="381">
        <f t="shared" si="0"/>
        <v>0</v>
      </c>
      <c r="F70" s="381"/>
      <c r="G70" s="381"/>
      <c r="H70" s="381"/>
      <c r="I70" s="382"/>
    </row>
    <row r="71" spans="1:9" ht="31.5" hidden="1">
      <c r="A71" s="376">
        <v>5</v>
      </c>
      <c r="B71" s="390" t="s">
        <v>374</v>
      </c>
      <c r="C71" s="395"/>
      <c r="D71" s="381">
        <f>D72+D78</f>
        <v>11270</v>
      </c>
      <c r="E71" s="381">
        <f t="shared" si="0"/>
        <v>4898</v>
      </c>
      <c r="F71" s="381">
        <v>2034</v>
      </c>
      <c r="G71" s="381">
        <v>2864</v>
      </c>
      <c r="H71" s="381">
        <v>3041</v>
      </c>
      <c r="I71" s="382"/>
    </row>
    <row r="72" spans="1:9" ht="15.75" hidden="1">
      <c r="A72" s="376">
        <v>1</v>
      </c>
      <c r="B72" s="379" t="s">
        <v>305</v>
      </c>
      <c r="C72" s="380"/>
      <c r="D72" s="381">
        <f>D73</f>
        <v>2700</v>
      </c>
      <c r="E72" s="381">
        <f t="shared" si="0"/>
        <v>0</v>
      </c>
      <c r="F72" s="381"/>
      <c r="G72" s="381"/>
      <c r="H72" s="381"/>
      <c r="I72" s="382"/>
    </row>
    <row r="73" spans="1:9" ht="15.75" hidden="1">
      <c r="A73" s="376" t="s">
        <v>75</v>
      </c>
      <c r="B73" s="380" t="s">
        <v>335</v>
      </c>
      <c r="C73" s="380"/>
      <c r="D73" s="381">
        <f>SUM(D75:D77)</f>
        <v>2700</v>
      </c>
      <c r="E73" s="381">
        <f t="shared" si="0"/>
        <v>0</v>
      </c>
      <c r="F73" s="381"/>
      <c r="G73" s="381"/>
      <c r="H73" s="381"/>
      <c r="I73" s="382"/>
    </row>
    <row r="74" spans="1:9" ht="15.75" hidden="1">
      <c r="A74" s="376" t="s">
        <v>321</v>
      </c>
      <c r="B74" s="380" t="s">
        <v>336</v>
      </c>
      <c r="C74" s="380"/>
      <c r="D74" s="381"/>
      <c r="E74" s="381">
        <f t="shared" si="0"/>
        <v>0</v>
      </c>
      <c r="F74" s="381"/>
      <c r="G74" s="381"/>
      <c r="H74" s="381"/>
      <c r="I74" s="382"/>
    </row>
    <row r="75" spans="1:9" ht="15.75" hidden="1">
      <c r="A75" s="376"/>
      <c r="B75" s="390" t="s">
        <v>337</v>
      </c>
      <c r="C75" s="380"/>
      <c r="D75" s="381">
        <v>700</v>
      </c>
      <c r="E75" s="381">
        <f aca="true" t="shared" si="1" ref="E75:E95">F75+G75</f>
        <v>0</v>
      </c>
      <c r="F75" s="381"/>
      <c r="G75" s="381"/>
      <c r="H75" s="381"/>
      <c r="I75" s="382"/>
    </row>
    <row r="76" spans="1:9" ht="31.5" hidden="1">
      <c r="A76" s="376"/>
      <c r="B76" s="390" t="s">
        <v>338</v>
      </c>
      <c r="C76" s="380"/>
      <c r="D76" s="381">
        <v>1500</v>
      </c>
      <c r="E76" s="381">
        <f t="shared" si="1"/>
        <v>0</v>
      </c>
      <c r="F76" s="381"/>
      <c r="G76" s="381"/>
      <c r="H76" s="381"/>
      <c r="I76" s="382"/>
    </row>
    <row r="77" spans="1:9" ht="63" hidden="1">
      <c r="A77" s="376"/>
      <c r="B77" s="390" t="s">
        <v>339</v>
      </c>
      <c r="C77" s="380"/>
      <c r="D77" s="381">
        <v>500</v>
      </c>
      <c r="E77" s="381">
        <f t="shared" si="1"/>
        <v>0</v>
      </c>
      <c r="F77" s="381"/>
      <c r="G77" s="381"/>
      <c r="H77" s="381"/>
      <c r="I77" s="382"/>
    </row>
    <row r="78" spans="1:9" ht="15.75" hidden="1">
      <c r="A78" s="376">
        <v>2</v>
      </c>
      <c r="B78" s="379" t="s">
        <v>313</v>
      </c>
      <c r="C78" s="380"/>
      <c r="D78" s="381">
        <f>SUM(D79:D88)</f>
        <v>8570</v>
      </c>
      <c r="E78" s="381">
        <f t="shared" si="1"/>
        <v>0</v>
      </c>
      <c r="F78" s="381"/>
      <c r="G78" s="381"/>
      <c r="H78" s="381"/>
      <c r="I78" s="382"/>
    </row>
    <row r="79" spans="1:9" ht="15.75" hidden="1">
      <c r="A79" s="376" t="s">
        <v>120</v>
      </c>
      <c r="B79" s="390" t="s">
        <v>234</v>
      </c>
      <c r="C79" s="380"/>
      <c r="D79" s="381">
        <v>2210</v>
      </c>
      <c r="E79" s="381">
        <f t="shared" si="1"/>
        <v>0</v>
      </c>
      <c r="F79" s="381"/>
      <c r="G79" s="381"/>
      <c r="H79" s="381"/>
      <c r="I79" s="382"/>
    </row>
    <row r="80" spans="1:9" ht="15.75" hidden="1">
      <c r="A80" s="376" t="s">
        <v>125</v>
      </c>
      <c r="B80" s="390" t="s">
        <v>235</v>
      </c>
      <c r="C80" s="380"/>
      <c r="D80" s="381">
        <v>994</v>
      </c>
      <c r="E80" s="381">
        <f t="shared" si="1"/>
        <v>0</v>
      </c>
      <c r="F80" s="381"/>
      <c r="G80" s="381"/>
      <c r="H80" s="381"/>
      <c r="I80" s="382"/>
    </row>
    <row r="81" spans="1:9" ht="15.75" hidden="1">
      <c r="A81" s="376" t="s">
        <v>147</v>
      </c>
      <c r="B81" s="390" t="s">
        <v>236</v>
      </c>
      <c r="C81" s="380"/>
      <c r="D81" s="381">
        <v>770</v>
      </c>
      <c r="E81" s="381">
        <f t="shared" si="1"/>
        <v>0</v>
      </c>
      <c r="F81" s="381"/>
      <c r="G81" s="381"/>
      <c r="H81" s="381"/>
      <c r="I81" s="382"/>
    </row>
    <row r="82" spans="1:9" ht="15.75" hidden="1">
      <c r="A82" s="376" t="s">
        <v>314</v>
      </c>
      <c r="B82" s="390" t="s">
        <v>237</v>
      </c>
      <c r="C82" s="380"/>
      <c r="D82" s="381">
        <v>1150</v>
      </c>
      <c r="E82" s="381">
        <f t="shared" si="1"/>
        <v>0</v>
      </c>
      <c r="F82" s="381"/>
      <c r="G82" s="381"/>
      <c r="H82" s="381"/>
      <c r="I82" s="382"/>
    </row>
    <row r="83" spans="1:9" ht="15.75" hidden="1">
      <c r="A83" s="376" t="s">
        <v>315</v>
      </c>
      <c r="B83" s="390" t="s">
        <v>238</v>
      </c>
      <c r="C83" s="380"/>
      <c r="D83" s="381">
        <v>960</v>
      </c>
      <c r="E83" s="381">
        <f t="shared" si="1"/>
        <v>0</v>
      </c>
      <c r="F83" s="381"/>
      <c r="G83" s="381"/>
      <c r="H83" s="381"/>
      <c r="I83" s="382"/>
    </row>
    <row r="84" spans="1:9" ht="15.75" hidden="1">
      <c r="A84" s="376" t="s">
        <v>316</v>
      </c>
      <c r="B84" s="390" t="s">
        <v>239</v>
      </c>
      <c r="C84" s="380"/>
      <c r="D84" s="381">
        <v>786</v>
      </c>
      <c r="E84" s="381">
        <f t="shared" si="1"/>
        <v>0</v>
      </c>
      <c r="F84" s="381"/>
      <c r="G84" s="381"/>
      <c r="H84" s="381"/>
      <c r="I84" s="382"/>
    </row>
    <row r="85" spans="1:9" ht="15.75" hidden="1">
      <c r="A85" s="376" t="s">
        <v>317</v>
      </c>
      <c r="B85" s="390" t="s">
        <v>240</v>
      </c>
      <c r="C85" s="380"/>
      <c r="D85" s="381">
        <v>900</v>
      </c>
      <c r="E85" s="381">
        <f t="shared" si="1"/>
        <v>0</v>
      </c>
      <c r="F85" s="381"/>
      <c r="G85" s="381"/>
      <c r="H85" s="381"/>
      <c r="I85" s="382"/>
    </row>
    <row r="86" spans="1:9" ht="15.75" hidden="1">
      <c r="A86" s="376" t="s">
        <v>318</v>
      </c>
      <c r="B86" s="390" t="s">
        <v>241</v>
      </c>
      <c r="C86" s="380"/>
      <c r="D86" s="381">
        <v>200</v>
      </c>
      <c r="E86" s="381">
        <f t="shared" si="1"/>
        <v>0</v>
      </c>
      <c r="F86" s="381"/>
      <c r="G86" s="381"/>
      <c r="H86" s="381"/>
      <c r="I86" s="382"/>
    </row>
    <row r="87" spans="1:9" ht="15.75" hidden="1">
      <c r="A87" s="376" t="s">
        <v>319</v>
      </c>
      <c r="B87" s="390" t="s">
        <v>242</v>
      </c>
      <c r="C87" s="380"/>
      <c r="D87" s="381">
        <v>350</v>
      </c>
      <c r="E87" s="381">
        <f t="shared" si="1"/>
        <v>0</v>
      </c>
      <c r="F87" s="381"/>
      <c r="G87" s="381"/>
      <c r="H87" s="381"/>
      <c r="I87" s="382"/>
    </row>
    <row r="88" spans="1:9" ht="15.75" hidden="1">
      <c r="A88" s="376" t="s">
        <v>320</v>
      </c>
      <c r="B88" s="390" t="s">
        <v>244</v>
      </c>
      <c r="C88" s="380"/>
      <c r="D88" s="381">
        <v>250</v>
      </c>
      <c r="E88" s="381">
        <f t="shared" si="1"/>
        <v>0</v>
      </c>
      <c r="F88" s="381"/>
      <c r="G88" s="381"/>
      <c r="H88" s="381"/>
      <c r="I88" s="382"/>
    </row>
    <row r="89" spans="1:9" ht="47.25" hidden="1">
      <c r="A89" s="376">
        <v>6</v>
      </c>
      <c r="B89" s="390" t="s">
        <v>375</v>
      </c>
      <c r="C89" s="380"/>
      <c r="D89" s="381">
        <f>D90</f>
        <v>1412</v>
      </c>
      <c r="E89" s="381">
        <f t="shared" si="1"/>
        <v>463</v>
      </c>
      <c r="F89" s="381">
        <v>192</v>
      </c>
      <c r="G89" s="381">
        <v>271</v>
      </c>
      <c r="H89" s="381">
        <v>381</v>
      </c>
      <c r="I89" s="382"/>
    </row>
    <row r="90" spans="1:9" ht="15.75" hidden="1">
      <c r="A90" s="369">
        <v>1</v>
      </c>
      <c r="B90" s="371" t="s">
        <v>305</v>
      </c>
      <c r="C90" s="372"/>
      <c r="D90" s="381">
        <f>D91</f>
        <v>1412</v>
      </c>
      <c r="E90" s="373">
        <f t="shared" si="1"/>
        <v>0</v>
      </c>
      <c r="F90" s="381"/>
      <c r="G90" s="381"/>
      <c r="H90" s="381"/>
      <c r="I90" s="382"/>
    </row>
    <row r="91" spans="1:9" ht="15.75" hidden="1">
      <c r="A91" s="369" t="s">
        <v>75</v>
      </c>
      <c r="B91" s="371" t="s">
        <v>306</v>
      </c>
      <c r="C91" s="372"/>
      <c r="D91" s="381">
        <f>SUM(D93:D94)</f>
        <v>1412</v>
      </c>
      <c r="E91" s="373">
        <f t="shared" si="1"/>
        <v>0</v>
      </c>
      <c r="F91" s="381"/>
      <c r="G91" s="381"/>
      <c r="H91" s="381"/>
      <c r="I91" s="382"/>
    </row>
    <row r="92" spans="1:9" ht="15.75" hidden="1">
      <c r="A92" s="369" t="s">
        <v>8</v>
      </c>
      <c r="B92" s="371" t="s">
        <v>340</v>
      </c>
      <c r="C92" s="372"/>
      <c r="D92" s="381" t="s">
        <v>344</v>
      </c>
      <c r="E92" s="373">
        <f t="shared" si="1"/>
        <v>0</v>
      </c>
      <c r="F92" s="381"/>
      <c r="G92" s="381"/>
      <c r="H92" s="381"/>
      <c r="I92" s="382"/>
    </row>
    <row r="93" spans="1:9" ht="31.5" hidden="1">
      <c r="A93" s="396"/>
      <c r="B93" s="390" t="s">
        <v>341</v>
      </c>
      <c r="C93" s="397"/>
      <c r="D93" s="381">
        <v>463</v>
      </c>
      <c r="E93" s="373">
        <f t="shared" si="1"/>
        <v>0</v>
      </c>
      <c r="F93" s="381"/>
      <c r="G93" s="381"/>
      <c r="H93" s="381"/>
      <c r="I93" s="382"/>
    </row>
    <row r="94" spans="1:9" ht="31.5" hidden="1">
      <c r="A94" s="396"/>
      <c r="B94" s="390" t="s">
        <v>342</v>
      </c>
      <c r="C94" s="397"/>
      <c r="D94" s="381">
        <v>949</v>
      </c>
      <c r="E94" s="373">
        <f t="shared" si="1"/>
        <v>0</v>
      </c>
      <c r="F94" s="381"/>
      <c r="G94" s="381"/>
      <c r="H94" s="381"/>
      <c r="I94" s="382"/>
    </row>
    <row r="95" spans="1:10" s="378" customFormat="1" ht="61.5" customHeight="1">
      <c r="A95" s="398" t="s">
        <v>7</v>
      </c>
      <c r="B95" s="398" t="s">
        <v>345</v>
      </c>
      <c r="C95" s="399"/>
      <c r="D95" s="373">
        <f>D96+D113</f>
        <v>43730.99</v>
      </c>
      <c r="E95" s="373">
        <f t="shared" si="1"/>
        <v>24689.77</v>
      </c>
      <c r="F95" s="373">
        <v>15044.77</v>
      </c>
      <c r="G95" s="373">
        <v>9645</v>
      </c>
      <c r="H95" s="373">
        <v>10922</v>
      </c>
      <c r="I95" s="376" t="s">
        <v>364</v>
      </c>
      <c r="J95" s="377"/>
    </row>
    <row r="96" spans="1:9" ht="15.75" hidden="1">
      <c r="A96" s="398"/>
      <c r="B96" s="398" t="s">
        <v>305</v>
      </c>
      <c r="C96" s="400"/>
      <c r="D96" s="373">
        <f>D97+D107</f>
        <v>16537.92</v>
      </c>
      <c r="E96" s="373"/>
      <c r="F96" s="373"/>
      <c r="G96" s="373"/>
      <c r="H96" s="401"/>
      <c r="I96" s="401"/>
    </row>
    <row r="97" spans="1:9" ht="15.75" hidden="1">
      <c r="A97" s="369">
        <v>1</v>
      </c>
      <c r="B97" s="371" t="s">
        <v>349</v>
      </c>
      <c r="C97" s="400"/>
      <c r="D97" s="373">
        <f>D98+D105</f>
        <v>11715.32</v>
      </c>
      <c r="E97" s="373"/>
      <c r="F97" s="373"/>
      <c r="G97" s="373"/>
      <c r="H97" s="401"/>
      <c r="I97" s="401"/>
    </row>
    <row r="98" spans="1:9" ht="15.75" hidden="1">
      <c r="A98" s="402" t="s">
        <v>75</v>
      </c>
      <c r="B98" s="403" t="s">
        <v>350</v>
      </c>
      <c r="C98" s="400"/>
      <c r="D98" s="381">
        <f>SUM(D99:D104)</f>
        <v>9882</v>
      </c>
      <c r="E98" s="381"/>
      <c r="F98" s="381"/>
      <c r="G98" s="381"/>
      <c r="H98" s="401"/>
      <c r="I98" s="401"/>
    </row>
    <row r="99" spans="1:9" ht="15.75" hidden="1">
      <c r="A99" s="376"/>
      <c r="B99" s="390" t="s">
        <v>328</v>
      </c>
      <c r="C99" s="400"/>
      <c r="D99" s="381">
        <v>2150</v>
      </c>
      <c r="E99" s="381"/>
      <c r="F99" s="381"/>
      <c r="G99" s="381"/>
      <c r="H99" s="401"/>
      <c r="I99" s="401"/>
    </row>
    <row r="100" spans="1:9" ht="31.5" hidden="1">
      <c r="A100" s="376"/>
      <c r="B100" s="390" t="s">
        <v>351</v>
      </c>
      <c r="C100" s="400"/>
      <c r="D100" s="404">
        <v>206</v>
      </c>
      <c r="E100" s="404"/>
      <c r="F100" s="404"/>
      <c r="G100" s="404"/>
      <c r="H100" s="401"/>
      <c r="I100" s="401"/>
    </row>
    <row r="101" spans="1:9" ht="15.75" hidden="1">
      <c r="A101" s="376"/>
      <c r="B101" s="390" t="s">
        <v>281</v>
      </c>
      <c r="C101" s="400"/>
      <c r="D101" s="381">
        <v>2622</v>
      </c>
      <c r="E101" s="381"/>
      <c r="F101" s="381"/>
      <c r="G101" s="381"/>
      <c r="H101" s="401"/>
      <c r="I101" s="401"/>
    </row>
    <row r="102" spans="1:9" ht="15.75" hidden="1">
      <c r="A102" s="376"/>
      <c r="B102" s="390" t="s">
        <v>352</v>
      </c>
      <c r="C102" s="400"/>
      <c r="D102" s="404">
        <v>883.4</v>
      </c>
      <c r="E102" s="404"/>
      <c r="F102" s="404"/>
      <c r="G102" s="404"/>
      <c r="H102" s="401"/>
      <c r="I102" s="401"/>
    </row>
    <row r="103" spans="1:9" ht="15.75" hidden="1">
      <c r="A103" s="376"/>
      <c r="B103" s="390" t="s">
        <v>282</v>
      </c>
      <c r="C103" s="400"/>
      <c r="D103" s="381">
        <v>1779</v>
      </c>
      <c r="E103" s="381"/>
      <c r="F103" s="381"/>
      <c r="G103" s="381"/>
      <c r="H103" s="401"/>
      <c r="I103" s="401"/>
    </row>
    <row r="104" spans="1:9" ht="15.75" hidden="1">
      <c r="A104" s="376"/>
      <c r="B104" s="390" t="s">
        <v>283</v>
      </c>
      <c r="C104" s="400"/>
      <c r="D104" s="381">
        <v>2241.6</v>
      </c>
      <c r="E104" s="381"/>
      <c r="F104" s="381"/>
      <c r="G104" s="381"/>
      <c r="H104" s="401"/>
      <c r="I104" s="401"/>
    </row>
    <row r="105" spans="1:9" s="378" customFormat="1" ht="15.75" hidden="1">
      <c r="A105" s="369" t="s">
        <v>76</v>
      </c>
      <c r="B105" s="398" t="s">
        <v>354</v>
      </c>
      <c r="C105" s="399"/>
      <c r="D105" s="373">
        <f>D106</f>
        <v>1833.32</v>
      </c>
      <c r="E105" s="373"/>
      <c r="F105" s="373"/>
      <c r="G105" s="373"/>
      <c r="H105" s="405"/>
      <c r="I105" s="405"/>
    </row>
    <row r="106" spans="1:9" ht="15.75" hidden="1">
      <c r="A106" s="376"/>
      <c r="B106" s="390" t="s">
        <v>360</v>
      </c>
      <c r="C106" s="400"/>
      <c r="D106" s="381">
        <v>1833.32</v>
      </c>
      <c r="E106" s="381"/>
      <c r="F106" s="381"/>
      <c r="G106" s="381"/>
      <c r="H106" s="401"/>
      <c r="I106" s="401"/>
    </row>
    <row r="107" spans="1:9" s="378" customFormat="1" ht="15.75" hidden="1">
      <c r="A107" s="369">
        <v>2</v>
      </c>
      <c r="B107" s="371" t="s">
        <v>353</v>
      </c>
      <c r="C107" s="399"/>
      <c r="D107" s="373">
        <f>D108+D110</f>
        <v>4822.6</v>
      </c>
      <c r="E107" s="373"/>
      <c r="F107" s="373"/>
      <c r="G107" s="373"/>
      <c r="H107" s="405"/>
      <c r="I107" s="405"/>
    </row>
    <row r="108" spans="1:9" ht="15.75" hidden="1">
      <c r="A108" s="402" t="s">
        <v>120</v>
      </c>
      <c r="B108" s="403" t="s">
        <v>350</v>
      </c>
      <c r="C108" s="400"/>
      <c r="D108" s="404">
        <v>722.6</v>
      </c>
      <c r="E108" s="404"/>
      <c r="F108" s="404"/>
      <c r="G108" s="404"/>
      <c r="H108" s="401"/>
      <c r="I108" s="401"/>
    </row>
    <row r="109" spans="1:9" ht="15.75" hidden="1">
      <c r="A109" s="376"/>
      <c r="B109" s="390" t="s">
        <v>326</v>
      </c>
      <c r="C109" s="400"/>
      <c r="D109" s="404">
        <v>722.6</v>
      </c>
      <c r="E109" s="404"/>
      <c r="F109" s="404"/>
      <c r="G109" s="404"/>
      <c r="H109" s="401"/>
      <c r="I109" s="401"/>
    </row>
    <row r="110" spans="1:9" ht="15.75" hidden="1">
      <c r="A110" s="374" t="s">
        <v>125</v>
      </c>
      <c r="B110" s="398" t="s">
        <v>354</v>
      </c>
      <c r="C110" s="400"/>
      <c r="D110" s="406">
        <f>SUM(D111:D112)</f>
        <v>4100</v>
      </c>
      <c r="E110" s="406"/>
      <c r="F110" s="406"/>
      <c r="G110" s="406"/>
      <c r="H110" s="401"/>
      <c r="I110" s="401"/>
    </row>
    <row r="111" spans="1:9" ht="31.5" hidden="1">
      <c r="A111" s="382"/>
      <c r="B111" s="390" t="s">
        <v>355</v>
      </c>
      <c r="C111" s="400"/>
      <c r="D111" s="381">
        <v>3000</v>
      </c>
      <c r="E111" s="381"/>
      <c r="F111" s="381"/>
      <c r="G111" s="381"/>
      <c r="H111" s="401"/>
      <c r="I111" s="401"/>
    </row>
    <row r="112" spans="1:9" ht="15.75" hidden="1">
      <c r="A112" s="382"/>
      <c r="B112" s="390" t="s">
        <v>359</v>
      </c>
      <c r="C112" s="400"/>
      <c r="D112" s="381">
        <v>1100</v>
      </c>
      <c r="E112" s="381"/>
      <c r="F112" s="381"/>
      <c r="G112" s="381"/>
      <c r="H112" s="401"/>
      <c r="I112" s="401"/>
    </row>
    <row r="113" spans="1:9" s="378" customFormat="1" ht="15.75" hidden="1">
      <c r="A113" s="369" t="s">
        <v>7</v>
      </c>
      <c r="B113" s="371" t="s">
        <v>313</v>
      </c>
      <c r="C113" s="399"/>
      <c r="D113" s="407">
        <f>SUM(D114:D122)</f>
        <v>27193.07</v>
      </c>
      <c r="E113" s="407"/>
      <c r="F113" s="407"/>
      <c r="G113" s="407"/>
      <c r="H113" s="405"/>
      <c r="I113" s="405"/>
    </row>
    <row r="114" spans="1:9" ht="15.75" hidden="1">
      <c r="A114" s="408">
        <v>1</v>
      </c>
      <c r="B114" s="390" t="s">
        <v>356</v>
      </c>
      <c r="C114" s="400"/>
      <c r="D114" s="409">
        <v>350</v>
      </c>
      <c r="E114" s="409"/>
      <c r="F114" s="409"/>
      <c r="G114" s="409"/>
      <c r="H114" s="401"/>
      <c r="I114" s="401"/>
    </row>
    <row r="115" spans="1:9" ht="15.75" hidden="1">
      <c r="A115" s="408">
        <v>2</v>
      </c>
      <c r="B115" s="390" t="s">
        <v>357</v>
      </c>
      <c r="C115" s="400"/>
      <c r="D115" s="406">
        <v>1029.67</v>
      </c>
      <c r="E115" s="406"/>
      <c r="F115" s="406"/>
      <c r="G115" s="406"/>
      <c r="H115" s="401"/>
      <c r="I115" s="401"/>
    </row>
    <row r="116" spans="1:9" ht="15.75" hidden="1">
      <c r="A116" s="408">
        <v>3</v>
      </c>
      <c r="B116" s="390" t="s">
        <v>237</v>
      </c>
      <c r="C116" s="400"/>
      <c r="D116" s="406">
        <v>3692</v>
      </c>
      <c r="E116" s="406"/>
      <c r="F116" s="406"/>
      <c r="G116" s="406"/>
      <c r="H116" s="401"/>
      <c r="I116" s="401"/>
    </row>
    <row r="117" spans="1:9" ht="15.75" hidden="1">
      <c r="A117" s="408">
        <v>4</v>
      </c>
      <c r="B117" s="390" t="s">
        <v>238</v>
      </c>
      <c r="C117" s="400"/>
      <c r="D117" s="406">
        <v>5653.9</v>
      </c>
      <c r="E117" s="406"/>
      <c r="F117" s="406"/>
      <c r="G117" s="406"/>
      <c r="H117" s="401"/>
      <c r="I117" s="401"/>
    </row>
    <row r="118" spans="1:9" ht="15.75" hidden="1">
      <c r="A118" s="408">
        <v>5</v>
      </c>
      <c r="B118" s="390" t="s">
        <v>239</v>
      </c>
      <c r="C118" s="400"/>
      <c r="D118" s="406">
        <v>2852</v>
      </c>
      <c r="E118" s="406"/>
      <c r="F118" s="406"/>
      <c r="G118" s="406"/>
      <c r="H118" s="401"/>
      <c r="I118" s="401"/>
    </row>
    <row r="119" spans="1:9" ht="15.75" hidden="1">
      <c r="A119" s="408">
        <v>6</v>
      </c>
      <c r="B119" s="390" t="s">
        <v>240</v>
      </c>
      <c r="C119" s="400"/>
      <c r="D119" s="406">
        <v>4948</v>
      </c>
      <c r="E119" s="406"/>
      <c r="F119" s="406"/>
      <c r="G119" s="406"/>
      <c r="H119" s="401"/>
      <c r="I119" s="401"/>
    </row>
    <row r="120" spans="1:9" ht="15.75" hidden="1">
      <c r="A120" s="408">
        <v>7</v>
      </c>
      <c r="B120" s="390" t="s">
        <v>241</v>
      </c>
      <c r="C120" s="400"/>
      <c r="D120" s="406">
        <v>3439</v>
      </c>
      <c r="E120" s="406"/>
      <c r="F120" s="406"/>
      <c r="G120" s="406"/>
      <c r="H120" s="401"/>
      <c r="I120" s="401"/>
    </row>
    <row r="121" spans="1:9" ht="15.75" hidden="1">
      <c r="A121" s="408">
        <v>8</v>
      </c>
      <c r="B121" s="390" t="s">
        <v>242</v>
      </c>
      <c r="C121" s="400"/>
      <c r="D121" s="406">
        <v>2250</v>
      </c>
      <c r="E121" s="406"/>
      <c r="F121" s="406"/>
      <c r="G121" s="406"/>
      <c r="H121" s="401"/>
      <c r="I121" s="401"/>
    </row>
    <row r="122" spans="1:9" ht="15.75" hidden="1">
      <c r="A122" s="408">
        <v>9</v>
      </c>
      <c r="B122" s="390" t="s">
        <v>358</v>
      </c>
      <c r="C122" s="400"/>
      <c r="D122" s="406">
        <v>2978.5</v>
      </c>
      <c r="E122" s="406"/>
      <c r="F122" s="406"/>
      <c r="G122" s="406"/>
      <c r="H122" s="401"/>
      <c r="I122" s="401"/>
    </row>
  </sheetData>
  <sheetProtection/>
  <mergeCells count="13">
    <mergeCell ref="D5:D7"/>
    <mergeCell ref="H5:H7"/>
    <mergeCell ref="G5:G7"/>
    <mergeCell ref="B1:I1"/>
    <mergeCell ref="A2:I2"/>
    <mergeCell ref="A3:I3"/>
    <mergeCell ref="F5:F7"/>
    <mergeCell ref="E5:E7"/>
    <mergeCell ref="I5:I7"/>
    <mergeCell ref="H4:I4"/>
    <mergeCell ref="A5:A7"/>
    <mergeCell ref="B5:B7"/>
    <mergeCell ref="C5:C7"/>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N22"/>
  <sheetViews>
    <sheetView zoomScalePageLayoutView="0" workbookViewId="0" topLeftCell="A1">
      <selection activeCell="I1" sqref="I1:I16384"/>
    </sheetView>
  </sheetViews>
  <sheetFormatPr defaultColWidth="9.140625" defaultRowHeight="15"/>
  <cols>
    <col min="1" max="1" width="4.7109375" style="221" customWidth="1"/>
    <col min="2" max="2" width="63.28125" style="220" customWidth="1"/>
    <col min="3" max="3" width="18.8515625" style="220" customWidth="1"/>
    <col min="4" max="4" width="23.421875" style="220" customWidth="1"/>
    <col min="5" max="5" width="28.00390625" style="220" customWidth="1"/>
    <col min="6" max="16384" width="9.140625" style="220" customWidth="1"/>
  </cols>
  <sheetData>
    <row r="1" spans="1:9" ht="18.75">
      <c r="A1" s="343" t="s">
        <v>295</v>
      </c>
      <c r="B1" s="343"/>
      <c r="C1" s="343"/>
      <c r="D1" s="343"/>
      <c r="E1" s="343"/>
      <c r="F1" s="344"/>
      <c r="G1" s="344"/>
      <c r="H1" s="344"/>
      <c r="I1" s="344"/>
    </row>
    <row r="2" spans="1:9" ht="52.5" customHeight="1">
      <c r="A2" s="333" t="s">
        <v>296</v>
      </c>
      <c r="B2" s="334"/>
      <c r="C2" s="334"/>
      <c r="D2" s="334"/>
      <c r="E2" s="334"/>
      <c r="F2" s="344"/>
      <c r="G2" s="344"/>
      <c r="H2" s="344"/>
      <c r="I2" s="344"/>
    </row>
    <row r="3" spans="1:9" ht="18.75">
      <c r="A3" s="345"/>
      <c r="B3" s="345"/>
      <c r="C3" s="345"/>
      <c r="D3" s="345"/>
      <c r="E3" s="345"/>
      <c r="F3" s="344"/>
      <c r="G3" s="344"/>
      <c r="H3" s="344"/>
      <c r="I3" s="344"/>
    </row>
    <row r="4" spans="1:9" ht="18.75">
      <c r="A4" s="335" t="s">
        <v>231</v>
      </c>
      <c r="B4" s="335"/>
      <c r="C4" s="335"/>
      <c r="D4" s="335"/>
      <c r="E4" s="335"/>
      <c r="F4" s="344"/>
      <c r="G4" s="344"/>
      <c r="H4" s="344"/>
      <c r="I4" s="344"/>
    </row>
    <row r="5" spans="1:9" ht="12.75" customHeight="1">
      <c r="A5" s="336" t="s">
        <v>0</v>
      </c>
      <c r="B5" s="337" t="s">
        <v>286</v>
      </c>
      <c r="C5" s="339" t="s">
        <v>297</v>
      </c>
      <c r="D5" s="339" t="s">
        <v>298</v>
      </c>
      <c r="E5" s="341" t="s">
        <v>3</v>
      </c>
      <c r="F5" s="344"/>
      <c r="G5" s="344"/>
      <c r="H5" s="344"/>
      <c r="I5" s="344"/>
    </row>
    <row r="6" spans="1:9" s="221" customFormat="1" ht="72" customHeight="1">
      <c r="A6" s="336"/>
      <c r="B6" s="338"/>
      <c r="C6" s="340"/>
      <c r="D6" s="340"/>
      <c r="E6" s="342"/>
      <c r="F6" s="346"/>
      <c r="G6" s="346"/>
      <c r="H6" s="346"/>
      <c r="I6" s="346"/>
    </row>
    <row r="7" spans="1:9" ht="18.75">
      <c r="A7" s="222">
        <v>1</v>
      </c>
      <c r="B7" s="222">
        <v>2</v>
      </c>
      <c r="C7" s="222">
        <v>3</v>
      </c>
      <c r="D7" s="222">
        <v>4</v>
      </c>
      <c r="E7" s="223">
        <v>5</v>
      </c>
      <c r="F7" s="344"/>
      <c r="G7" s="344"/>
      <c r="H7" s="344"/>
      <c r="I7" s="344"/>
    </row>
    <row r="8" spans="1:9" ht="18.75">
      <c r="A8" s="224" t="s">
        <v>6</v>
      </c>
      <c r="B8" s="225" t="s">
        <v>287</v>
      </c>
      <c r="C8" s="347">
        <v>2500</v>
      </c>
      <c r="D8" s="348">
        <f>SUM(D9:D19)</f>
        <v>2500</v>
      </c>
      <c r="E8" s="223"/>
      <c r="F8" s="344"/>
      <c r="G8" s="344"/>
      <c r="H8" s="344"/>
      <c r="I8" s="344"/>
    </row>
    <row r="9" spans="1:9" s="228" customFormat="1" ht="18.75">
      <c r="A9" s="349">
        <v>1</v>
      </c>
      <c r="B9" s="350" t="s">
        <v>288</v>
      </c>
      <c r="C9" s="226"/>
      <c r="D9" s="351">
        <v>100</v>
      </c>
      <c r="E9" s="227"/>
      <c r="F9" s="352"/>
      <c r="G9" s="352"/>
      <c r="H9" s="352"/>
      <c r="I9" s="352"/>
    </row>
    <row r="10" spans="1:9" ht="18.75">
      <c r="A10" s="349">
        <v>2</v>
      </c>
      <c r="B10" s="350" t="s">
        <v>39</v>
      </c>
      <c r="C10" s="229"/>
      <c r="D10" s="353">
        <v>200</v>
      </c>
      <c r="E10" s="229"/>
      <c r="F10" s="354"/>
      <c r="G10" s="344"/>
      <c r="H10" s="344"/>
      <c r="I10" s="344"/>
    </row>
    <row r="11" spans="1:14" ht="18.75">
      <c r="A11" s="349">
        <v>3</v>
      </c>
      <c r="B11" s="350" t="s">
        <v>36</v>
      </c>
      <c r="C11" s="229"/>
      <c r="D11" s="353">
        <v>250</v>
      </c>
      <c r="E11" s="229"/>
      <c r="F11" s="230"/>
      <c r="G11" s="230"/>
      <c r="H11" s="230"/>
      <c r="I11" s="230"/>
      <c r="J11" s="230"/>
      <c r="K11" s="230"/>
      <c r="L11" s="230"/>
      <c r="M11" s="230"/>
      <c r="N11" s="230"/>
    </row>
    <row r="12" spans="1:9" ht="18.75">
      <c r="A12" s="349">
        <v>4</v>
      </c>
      <c r="B12" s="350" t="s">
        <v>37</v>
      </c>
      <c r="C12" s="231"/>
      <c r="D12" s="353">
        <v>350</v>
      </c>
      <c r="E12" s="232"/>
      <c r="F12" s="354"/>
      <c r="G12" s="344"/>
      <c r="H12" s="344"/>
      <c r="I12" s="344"/>
    </row>
    <row r="13" spans="1:9" ht="18.75">
      <c r="A13" s="349">
        <v>5</v>
      </c>
      <c r="B13" s="350" t="s">
        <v>289</v>
      </c>
      <c r="C13" s="231"/>
      <c r="D13" s="353">
        <v>400</v>
      </c>
      <c r="E13" s="231"/>
      <c r="F13" s="344"/>
      <c r="G13" s="344"/>
      <c r="H13" s="344"/>
      <c r="I13" s="344"/>
    </row>
    <row r="14" spans="1:9" s="228" customFormat="1" ht="19.5">
      <c r="A14" s="349">
        <v>6</v>
      </c>
      <c r="B14" s="350" t="s">
        <v>35</v>
      </c>
      <c r="C14" s="233"/>
      <c r="D14" s="353">
        <v>500</v>
      </c>
      <c r="E14" s="233"/>
      <c r="F14" s="352"/>
      <c r="G14" s="352"/>
      <c r="H14" s="352"/>
      <c r="I14" s="352"/>
    </row>
    <row r="15" spans="1:9" s="235" customFormat="1" ht="18.75">
      <c r="A15" s="349">
        <v>7</v>
      </c>
      <c r="B15" s="350" t="s">
        <v>290</v>
      </c>
      <c r="C15" s="234"/>
      <c r="D15" s="355">
        <v>50</v>
      </c>
      <c r="E15" s="234"/>
      <c r="F15" s="356"/>
      <c r="G15" s="356"/>
      <c r="H15" s="356"/>
      <c r="I15" s="356"/>
    </row>
    <row r="16" spans="1:9" ht="18.75">
      <c r="A16" s="349">
        <v>8</v>
      </c>
      <c r="B16" s="350" t="s">
        <v>173</v>
      </c>
      <c r="C16" s="236"/>
      <c r="D16" s="353">
        <v>100</v>
      </c>
      <c r="E16" s="237"/>
      <c r="F16" s="344"/>
      <c r="G16" s="344"/>
      <c r="H16" s="344"/>
      <c r="I16" s="344"/>
    </row>
    <row r="17" spans="1:9" ht="18.75">
      <c r="A17" s="349">
        <v>9</v>
      </c>
      <c r="B17" s="350" t="s">
        <v>291</v>
      </c>
      <c r="C17" s="229"/>
      <c r="D17" s="353">
        <v>400</v>
      </c>
      <c r="E17" s="237"/>
      <c r="F17" s="354"/>
      <c r="G17" s="344"/>
      <c r="H17" s="344"/>
      <c r="I17" s="344"/>
    </row>
    <row r="18" spans="1:9" ht="18.75">
      <c r="A18" s="349">
        <v>10</v>
      </c>
      <c r="B18" s="350" t="s">
        <v>292</v>
      </c>
      <c r="C18" s="229"/>
      <c r="D18" s="353">
        <v>90</v>
      </c>
      <c r="E18" s="237"/>
      <c r="F18" s="344"/>
      <c r="G18" s="344"/>
      <c r="H18" s="344"/>
      <c r="I18" s="344"/>
    </row>
    <row r="19" spans="1:9" ht="18.75">
      <c r="A19" s="349">
        <v>11</v>
      </c>
      <c r="B19" s="350" t="s">
        <v>293</v>
      </c>
      <c r="C19" s="229"/>
      <c r="D19" s="353">
        <v>60</v>
      </c>
      <c r="E19" s="237"/>
      <c r="F19" s="344"/>
      <c r="G19" s="344"/>
      <c r="H19" s="344"/>
      <c r="I19" s="344"/>
    </row>
    <row r="20" spans="1:9" ht="18.75">
      <c r="A20" s="346"/>
      <c r="B20" s="344"/>
      <c r="C20" s="344"/>
      <c r="D20" s="344"/>
      <c r="E20" s="344"/>
      <c r="F20" s="344"/>
      <c r="G20" s="344"/>
      <c r="H20" s="344"/>
      <c r="I20" s="344"/>
    </row>
    <row r="21" spans="1:9" ht="18.75">
      <c r="A21" s="346"/>
      <c r="B21" s="344"/>
      <c r="C21" s="344"/>
      <c r="D21" s="344"/>
      <c r="E21" s="344"/>
      <c r="F21" s="344"/>
      <c r="G21" s="344"/>
      <c r="H21" s="344"/>
      <c r="I21" s="344"/>
    </row>
    <row r="22" spans="1:9" ht="18.75">
      <c r="A22" s="346"/>
      <c r="B22" s="344"/>
      <c r="C22" s="344"/>
      <c r="D22" s="344"/>
      <c r="E22" s="344"/>
      <c r="F22" s="344"/>
      <c r="G22" s="344"/>
      <c r="H22" s="344"/>
      <c r="I22" s="344"/>
    </row>
  </sheetData>
  <sheetProtection/>
  <mergeCells count="9">
    <mergeCell ref="A1:E1"/>
    <mergeCell ref="A2:E2"/>
    <mergeCell ref="A3:E3"/>
    <mergeCell ref="A4:E4"/>
    <mergeCell ref="A5:A6"/>
    <mergeCell ref="B5:B6"/>
    <mergeCell ref="C5:C6"/>
    <mergeCell ref="D5:D6"/>
    <mergeCell ref="E5:E6"/>
  </mergeCells>
  <printOptions/>
  <pageMargins left="0.1968503937007874" right="0"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2023-12-20T04:21:07Z</cp:lastPrinted>
  <dcterms:created xsi:type="dcterms:W3CDTF">2011-09-23T07:23:18Z</dcterms:created>
  <dcterms:modified xsi:type="dcterms:W3CDTF">2024-01-03T04:03:59Z</dcterms:modified>
  <cp:category/>
  <cp:version/>
  <cp:contentType/>
  <cp:contentStatus/>
</cp:coreProperties>
</file>